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КОРРЕКТИРОВКА  2023\ДОРАБОТКА\формы приказ Минэнерго\"/>
    </mc:Choice>
  </mc:AlternateContent>
  <xr:revisionPtr revIDLastSave="0" documentId="13_ncr:1_{7C47E354-DE09-4BCE-9892-EC6D0A3701F9}" xr6:coauthVersionLast="47" xr6:coauthVersionMax="47" xr10:uidLastSave="{00000000-0000-0000-0000-000000000000}"/>
  <bookViews>
    <workbookView xWindow="-120" yWindow="-120" windowWidth="29040" windowHeight="15840" tabRatio="599" firstSheet="1" activeTab="1" xr2:uid="{00000000-000D-0000-FFFF-FFFF00000000}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Print_Area" localSheetId="1">ФЭМ!$A$1:$K$461</definedName>
  </definedNames>
  <calcPr calcId="181029" iterateDelta="1E-4"/>
</workbook>
</file>

<file path=xl/calcChain.xml><?xml version="1.0" encoding="utf-8"?>
<calcChain xmlns="http://schemas.openxmlformats.org/spreadsheetml/2006/main">
  <c r="G211" i="3" l="1"/>
  <c r="F202" i="3"/>
  <c r="G23" i="3"/>
  <c r="G167" i="3" s="1"/>
  <c r="G38" i="3"/>
  <c r="I38" i="3" s="1"/>
  <c r="I55" i="3"/>
  <c r="G56" i="3"/>
  <c r="I56" i="3" s="1"/>
  <c r="G55" i="3"/>
  <c r="I23" i="3"/>
  <c r="H355" i="3"/>
  <c r="E355" i="3"/>
  <c r="I428" i="3"/>
  <c r="K293" i="3"/>
  <c r="K291" i="3"/>
  <c r="K283" i="3"/>
  <c r="K254" i="3"/>
  <c r="K192" i="3"/>
  <c r="K191" i="3"/>
  <c r="K187" i="3"/>
  <c r="K103" i="3"/>
  <c r="K102" i="3"/>
  <c r="K67" i="3"/>
  <c r="K64" i="3"/>
  <c r="E56" i="3"/>
  <c r="G189" i="3"/>
  <c r="I189" i="3" s="1"/>
  <c r="K189" i="3" s="1"/>
  <c r="I71" i="3"/>
  <c r="K71" i="3" s="1"/>
  <c r="G71" i="3"/>
  <c r="I70" i="3"/>
  <c r="G70" i="3"/>
  <c r="G66" i="3"/>
  <c r="I66" i="3" s="1"/>
  <c r="K66" i="3" s="1"/>
  <c r="F185" i="3"/>
  <c r="H73" i="3"/>
  <c r="H109" i="3"/>
  <c r="H124" i="3" s="1"/>
  <c r="F73" i="3"/>
  <c r="F155" i="3"/>
  <c r="F81" i="3"/>
  <c r="F96" i="3"/>
  <c r="F23" i="3"/>
  <c r="K70" i="3" l="1"/>
  <c r="F109" i="3"/>
  <c r="F160" i="3" l="1"/>
  <c r="F124" i="3"/>
  <c r="F139" i="3" s="1"/>
  <c r="F154" i="3" s="1"/>
  <c r="D353" i="3" l="1"/>
  <c r="G355" i="3"/>
  <c r="H353" i="3" l="1"/>
  <c r="K428" i="3" l="1"/>
  <c r="K414" i="3"/>
  <c r="K401" i="3"/>
  <c r="G368" i="3"/>
  <c r="I368" i="3" s="1"/>
  <c r="E400" i="3"/>
  <c r="E409" i="3"/>
  <c r="K377" i="3" l="1"/>
  <c r="E390" i="3"/>
  <c r="E375" i="3"/>
  <c r="E374" i="3" s="1"/>
  <c r="E376" i="3"/>
  <c r="E314" i="3" l="1"/>
  <c r="E291" i="3"/>
  <c r="E303" i="3" s="1"/>
  <c r="K303" i="3" s="1"/>
  <c r="E293" i="3"/>
  <c r="E271" i="3"/>
  <c r="K271" i="3" s="1"/>
  <c r="E237" i="3"/>
  <c r="E236" i="3"/>
  <c r="E235" i="3"/>
  <c r="E224" i="3"/>
  <c r="E222" i="3" s="1"/>
  <c r="E247" i="3" s="1"/>
  <c r="E242" i="3"/>
  <c r="E210" i="3"/>
  <c r="E203" i="3"/>
  <c r="E243" i="3" s="1"/>
  <c r="E209" i="3"/>
  <c r="E187" i="3"/>
  <c r="E188" i="3" s="1"/>
  <c r="K188" i="3" s="1"/>
  <c r="E191" i="3"/>
  <c r="E192" i="3"/>
  <c r="E196" i="3"/>
  <c r="G196" i="3" s="1"/>
  <c r="I196" i="3" s="1"/>
  <c r="K196" i="3" s="1"/>
  <c r="E195" i="3"/>
  <c r="E108" i="3"/>
  <c r="E154" i="3"/>
  <c r="E158" i="3" s="1"/>
  <c r="E124" i="3"/>
  <c r="E97" i="3"/>
  <c r="K97" i="3" s="1"/>
  <c r="E96" i="3"/>
  <c r="E67" i="3"/>
  <c r="E62" i="3"/>
  <c r="K62" i="3" s="1"/>
  <c r="E64" i="3"/>
  <c r="E63" i="3"/>
  <c r="E23" i="3"/>
  <c r="K23" i="3" s="1"/>
  <c r="E250" i="3" l="1"/>
  <c r="E252" i="3" s="1"/>
  <c r="G251" i="3" s="1"/>
  <c r="E81" i="3"/>
  <c r="E90" i="3" s="1"/>
  <c r="E194" i="3"/>
  <c r="E305" i="3"/>
  <c r="E244" i="3"/>
  <c r="E72" i="3"/>
  <c r="E109" i="3"/>
  <c r="E160" i="3" s="1"/>
  <c r="E53" i="3"/>
  <c r="E73" i="3" l="1"/>
  <c r="K53" i="3"/>
  <c r="E202" i="3"/>
  <c r="G194" i="3"/>
  <c r="I72" i="3"/>
  <c r="G72" i="3"/>
  <c r="H372" i="3"/>
  <c r="I372" i="3"/>
  <c r="J372" i="3"/>
  <c r="K372" i="3"/>
  <c r="G372" i="3"/>
  <c r="F372" i="3"/>
  <c r="E371" i="3"/>
  <c r="D372" i="3"/>
  <c r="D371" i="3"/>
  <c r="J428" i="3"/>
  <c r="J414" i="3"/>
  <c r="J377" i="3"/>
  <c r="J303" i="3"/>
  <c r="J293" i="3"/>
  <c r="J291" i="3"/>
  <c r="J283" i="3"/>
  <c r="J271" i="3"/>
  <c r="J254" i="3"/>
  <c r="J195" i="3"/>
  <c r="J196" i="3"/>
  <c r="J194" i="3"/>
  <c r="J192" i="3"/>
  <c r="J191" i="3"/>
  <c r="J188" i="3"/>
  <c r="J189" i="3"/>
  <c r="J187" i="3"/>
  <c r="H409" i="3"/>
  <c r="H400" i="3"/>
  <c r="H390" i="3"/>
  <c r="H376" i="3"/>
  <c r="F409" i="3"/>
  <c r="F400" i="3"/>
  <c r="F390" i="3"/>
  <c r="F376" i="3"/>
  <c r="H197" i="3"/>
  <c r="H185" i="3"/>
  <c r="H202" i="3" s="1"/>
  <c r="H167" i="3"/>
  <c r="H176" i="3" s="1"/>
  <c r="F197" i="3"/>
  <c r="F167" i="3"/>
  <c r="F305" i="3" s="1"/>
  <c r="F314" i="3" s="1"/>
  <c r="J154" i="3"/>
  <c r="J103" i="3"/>
  <c r="J102" i="3"/>
  <c r="J97" i="3"/>
  <c r="J60" i="3"/>
  <c r="J62" i="3"/>
  <c r="J63" i="3"/>
  <c r="J64" i="3"/>
  <c r="J66" i="3"/>
  <c r="J67" i="3"/>
  <c r="J68" i="3"/>
  <c r="J70" i="3"/>
  <c r="J71" i="3"/>
  <c r="J72" i="3"/>
  <c r="J56" i="3"/>
  <c r="J58" i="3"/>
  <c r="J55" i="3"/>
  <c r="J53" i="3"/>
  <c r="J47" i="3"/>
  <c r="J38" i="3"/>
  <c r="J32" i="3"/>
  <c r="J23" i="3"/>
  <c r="K72" i="3" l="1"/>
  <c r="J409" i="3"/>
  <c r="I194" i="3"/>
  <c r="K194" i="3" s="1"/>
  <c r="G195" i="3"/>
  <c r="G68" i="3" s="1"/>
  <c r="F176" i="3"/>
  <c r="J176" i="3" s="1"/>
  <c r="F375" i="3"/>
  <c r="F374" i="3" s="1"/>
  <c r="H375" i="3"/>
  <c r="H211" i="3"/>
  <c r="F211" i="3"/>
  <c r="F210" i="3" s="1"/>
  <c r="F243" i="3" s="1"/>
  <c r="F244" i="3" s="1"/>
  <c r="H242" i="3"/>
  <c r="H305" i="3"/>
  <c r="F242" i="3"/>
  <c r="G155" i="3"/>
  <c r="D155" i="3"/>
  <c r="J155" i="3" s="1"/>
  <c r="D167" i="3"/>
  <c r="D305" i="3" s="1"/>
  <c r="D314" i="3" s="1"/>
  <c r="I155" i="3"/>
  <c r="K155" i="3" s="1"/>
  <c r="D96" i="3"/>
  <c r="J96" i="3" s="1"/>
  <c r="G96" i="3"/>
  <c r="I96" i="3"/>
  <c r="D81" i="3"/>
  <c r="J81" i="3" s="1"/>
  <c r="G63" i="3"/>
  <c r="I63" i="3" s="1"/>
  <c r="K63" i="3" s="1"/>
  <c r="G60" i="3"/>
  <c r="I60" i="3" s="1"/>
  <c r="K60" i="3" s="1"/>
  <c r="G58" i="3"/>
  <c r="I58" i="3" s="1"/>
  <c r="K58" i="3" s="1"/>
  <c r="K56" i="3"/>
  <c r="K55" i="3"/>
  <c r="J167" i="3" l="1"/>
  <c r="K96" i="3"/>
  <c r="I195" i="3"/>
  <c r="K195" i="3" s="1"/>
  <c r="H314" i="3"/>
  <c r="J314" i="3" s="1"/>
  <c r="J305" i="3"/>
  <c r="H210" i="3"/>
  <c r="F250" i="3"/>
  <c r="H374" i="3"/>
  <c r="D109" i="3"/>
  <c r="D90" i="3"/>
  <c r="J90" i="3" s="1"/>
  <c r="I68" i="3" l="1"/>
  <c r="K68" i="3" s="1"/>
  <c r="D124" i="3"/>
  <c r="J109" i="3"/>
  <c r="H243" i="3"/>
  <c r="D197" i="3" l="1"/>
  <c r="J197" i="3" s="1"/>
  <c r="J124" i="3"/>
  <c r="H244" i="3"/>
  <c r="H250" i="3"/>
  <c r="D139" i="3"/>
  <c r="J139" i="3" s="1"/>
  <c r="I69" i="3"/>
  <c r="G69" i="3"/>
  <c r="G47" i="3"/>
  <c r="K38" i="3"/>
  <c r="G185" i="3" l="1"/>
  <c r="G202" i="3" s="1"/>
  <c r="K69" i="3"/>
  <c r="H252" i="3"/>
  <c r="G73" i="3"/>
  <c r="G81" i="3"/>
  <c r="G109" i="3" s="1"/>
  <c r="I185" i="3"/>
  <c r="G32" i="3"/>
  <c r="I81" i="3"/>
  <c r="I47" i="3"/>
  <c r="K47" i="3" s="1"/>
  <c r="K185" i="3" l="1"/>
  <c r="I90" i="3"/>
  <c r="K81" i="3"/>
  <c r="I73" i="3"/>
  <c r="K73" i="3" s="1"/>
  <c r="I167" i="3"/>
  <c r="K167" i="3" s="1"/>
  <c r="I32" i="3"/>
  <c r="K32" i="3" s="1"/>
  <c r="G90" i="3"/>
  <c r="I202" i="3"/>
  <c r="K202" i="3" s="1"/>
  <c r="I109" i="3"/>
  <c r="G176" i="3"/>
  <c r="G242" i="3"/>
  <c r="G305" i="3"/>
  <c r="G314" i="3" s="1"/>
  <c r="K109" i="3" l="1"/>
  <c r="K90" i="3"/>
  <c r="I160" i="3"/>
  <c r="I124" i="3"/>
  <c r="G124" i="3"/>
  <c r="G197" i="3" s="1"/>
  <c r="G160" i="3"/>
  <c r="I305" i="3"/>
  <c r="K305" i="3" s="1"/>
  <c r="I242" i="3"/>
  <c r="K242" i="3" s="1"/>
  <c r="I176" i="3"/>
  <c r="K176" i="3" s="1"/>
  <c r="K124" i="3" l="1"/>
  <c r="I197" i="3"/>
  <c r="I139" i="3"/>
  <c r="I154" i="3"/>
  <c r="K160" i="3"/>
  <c r="I314" i="3"/>
  <c r="K314" i="3" s="1"/>
  <c r="G139" i="3"/>
  <c r="K139" i="3" s="1"/>
  <c r="K197" i="3"/>
  <c r="G154" i="3" l="1"/>
  <c r="K154" i="3" s="1"/>
  <c r="I390" i="3" l="1"/>
  <c r="D390" i="3"/>
  <c r="J390" i="3" s="1"/>
  <c r="I409" i="3" l="1"/>
  <c r="I376" i="3"/>
  <c r="G409" i="3"/>
  <c r="K409" i="3" l="1"/>
  <c r="I400" i="3"/>
  <c r="I375" i="3" s="1"/>
  <c r="I211" i="3" l="1"/>
  <c r="D376" i="3"/>
  <c r="J376" i="3" s="1"/>
  <c r="D401" i="3"/>
  <c r="D69" i="3" l="1"/>
  <c r="J69" i="3" s="1"/>
  <c r="J401" i="3"/>
  <c r="I210" i="3"/>
  <c r="D400" i="3"/>
  <c r="D73" i="3" l="1"/>
  <c r="I243" i="3"/>
  <c r="D160" i="3"/>
  <c r="D211" i="3"/>
  <c r="J211" i="3" s="1"/>
  <c r="J400" i="3"/>
  <c r="D185" i="3"/>
  <c r="D202" i="3" s="1"/>
  <c r="D375" i="3"/>
  <c r="J375" i="3" s="1"/>
  <c r="D242" i="3" l="1"/>
  <c r="J73" i="3"/>
  <c r="J242" i="3"/>
  <c r="J160" i="3"/>
  <c r="J185" i="3"/>
  <c r="D210" i="3"/>
  <c r="I244" i="3"/>
  <c r="I250" i="3"/>
  <c r="J202" i="3"/>
  <c r="D374" i="3"/>
  <c r="J374" i="3" s="1"/>
  <c r="M374" i="3" s="1"/>
  <c r="D243" i="3" l="1"/>
  <c r="J210" i="3"/>
  <c r="J243" i="3" l="1"/>
  <c r="D244" i="3"/>
  <c r="J244" i="3" s="1"/>
  <c r="D250" i="3"/>
  <c r="J250" i="3" l="1"/>
  <c r="D252" i="3"/>
  <c r="F251" i="3" s="1"/>
  <c r="F252" i="3" s="1"/>
  <c r="F371" i="3"/>
  <c r="H371" i="3"/>
  <c r="D68" i="4" l="1"/>
  <c r="D73" i="4" s="1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C248" i="6" s="1"/>
  <c r="D221" i="6"/>
  <c r="E221" i="6"/>
  <c r="F221" i="6"/>
  <c r="C222" i="6"/>
  <c r="C223" i="6" s="1"/>
  <c r="D222" i="6"/>
  <c r="D223" i="6" s="1"/>
  <c r="E222" i="6"/>
  <c r="F222" i="6"/>
  <c r="F223" i="6" s="1"/>
  <c r="C224" i="6"/>
  <c r="D224" i="6"/>
  <c r="E224" i="6"/>
  <c r="F224" i="6"/>
  <c r="C227" i="6"/>
  <c r="C250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7" i="6"/>
  <c r="D237" i="6"/>
  <c r="E237" i="6"/>
  <c r="F237" i="6"/>
  <c r="C238" i="6"/>
  <c r="D238" i="6"/>
  <c r="E238" i="6"/>
  <c r="E239" i="6" s="1"/>
  <c r="E215" i="6" s="1"/>
  <c r="F238" i="6"/>
  <c r="F239" i="6" s="1"/>
  <c r="F215" i="6" s="1"/>
  <c r="C240" i="6"/>
  <c r="D240" i="6"/>
  <c r="E240" i="6"/>
  <c r="F240" i="6"/>
  <c r="C241" i="6"/>
  <c r="D241" i="6"/>
  <c r="D199" i="6" s="1"/>
  <c r="G199" i="6" s="1"/>
  <c r="E241" i="6"/>
  <c r="F241" i="6"/>
  <c r="F242" i="6" s="1"/>
  <c r="F243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5" i="6" s="1"/>
  <c r="E265" i="6"/>
  <c r="E275" i="6" s="1"/>
  <c r="F265" i="6"/>
  <c r="C266" i="6"/>
  <c r="D266" i="6"/>
  <c r="E266" i="6"/>
  <c r="F266" i="6"/>
  <c r="C267" i="6"/>
  <c r="D267" i="6"/>
  <c r="D278" i="6" s="1"/>
  <c r="E267" i="6"/>
  <c r="E278" i="6" s="1"/>
  <c r="F267" i="6"/>
  <c r="C268" i="6"/>
  <c r="D268" i="6"/>
  <c r="D271" i="6" s="1"/>
  <c r="E268" i="6"/>
  <c r="E271" i="6" s="1"/>
  <c r="F268" i="6"/>
  <c r="C269" i="6"/>
  <c r="D269" i="6"/>
  <c r="E269" i="6"/>
  <c r="F269" i="6"/>
  <c r="G273" i="6"/>
  <c r="E274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48" i="6"/>
  <c r="C278" i="6" l="1"/>
  <c r="G220" i="6"/>
  <c r="F276" i="6"/>
  <c r="C270" i="6"/>
  <c r="C274" i="6"/>
  <c r="G266" i="6"/>
  <c r="D274" i="6"/>
  <c r="G274" i="6" s="1"/>
  <c r="C271" i="6"/>
  <c r="G275" i="6"/>
  <c r="E250" i="6"/>
  <c r="D242" i="6"/>
  <c r="D243" i="6" s="1"/>
  <c r="F254" i="6"/>
  <c r="F279" i="6" s="1"/>
  <c r="G214" i="6"/>
  <c r="G196" i="6"/>
  <c r="E276" i="6"/>
  <c r="F249" i="6"/>
  <c r="G269" i="6"/>
  <c r="E242" i="6"/>
  <c r="E243" i="6" s="1"/>
  <c r="C236" i="6"/>
  <c r="C259" i="6" s="1"/>
  <c r="C254" i="6"/>
  <c r="C279" i="6" s="1"/>
  <c r="F225" i="6"/>
  <c r="C199" i="6"/>
  <c r="C239" i="6"/>
  <c r="C215" i="6" s="1"/>
  <c r="D251" i="6"/>
  <c r="E223" i="6"/>
  <c r="F271" i="6"/>
  <c r="G267" i="6"/>
  <c r="F253" i="6"/>
  <c r="C253" i="6"/>
  <c r="G216" i="6"/>
  <c r="G192" i="6"/>
  <c r="E277" i="6"/>
  <c r="F250" i="6"/>
  <c r="E251" i="6"/>
  <c r="E252" i="6" s="1"/>
  <c r="G265" i="6"/>
  <c r="C242" i="6"/>
  <c r="C225" i="6" s="1"/>
  <c r="C226" i="6" s="1"/>
  <c r="F236" i="6"/>
  <c r="F259" i="6" s="1"/>
  <c r="G222" i="6"/>
  <c r="E249" i="6"/>
  <c r="D270" i="6"/>
  <c r="D276" i="6"/>
  <c r="G268" i="6"/>
  <c r="D239" i="6"/>
  <c r="D215" i="6" s="1"/>
  <c r="G215" i="6" s="1"/>
  <c r="E236" i="6"/>
  <c r="E259" i="6" s="1"/>
  <c r="E253" i="6"/>
  <c r="E256" i="6" s="1"/>
  <c r="E280" i="6" s="1"/>
  <c r="D249" i="6"/>
  <c r="G200" i="6"/>
  <c r="F270" i="6"/>
  <c r="F248" i="6"/>
  <c r="F277" i="6" s="1"/>
  <c r="G191" i="6"/>
  <c r="C276" i="6"/>
  <c r="F278" i="6"/>
  <c r="C198" i="6"/>
  <c r="D236" i="6"/>
  <c r="D259" i="6" s="1"/>
  <c r="G197" i="6"/>
  <c r="C256" i="6"/>
  <c r="C280" i="6" s="1"/>
  <c r="C255" i="6"/>
  <c r="E244" i="6"/>
  <c r="C277" i="6"/>
  <c r="C243" i="6"/>
  <c r="E270" i="6"/>
  <c r="D253" i="6"/>
  <c r="F244" i="6"/>
  <c r="D254" i="6"/>
  <c r="D279" i="6" s="1"/>
  <c r="C249" i="6"/>
  <c r="F251" i="6"/>
  <c r="D248" i="6"/>
  <c r="D277" i="6" s="1"/>
  <c r="E254" i="6"/>
  <c r="E279" i="6" s="1"/>
  <c r="D250" i="6"/>
  <c r="C251" i="6"/>
  <c r="G221" i="6"/>
  <c r="G223" i="6" s="1"/>
  <c r="D257" i="6" l="1"/>
  <c r="E255" i="6"/>
  <c r="D225" i="6"/>
  <c r="D226" i="6" s="1"/>
  <c r="E225" i="6"/>
  <c r="E226" i="6" s="1"/>
  <c r="G270" i="6"/>
  <c r="G271" i="6"/>
  <c r="C257" i="6"/>
  <c r="C244" i="6"/>
  <c r="D244" i="6"/>
  <c r="G248" i="6"/>
  <c r="F255" i="6"/>
  <c r="E257" i="6"/>
  <c r="F256" i="6"/>
  <c r="F280" i="6" s="1"/>
  <c r="D252" i="6"/>
  <c r="C252" i="6"/>
  <c r="D255" i="6"/>
  <c r="D256" i="6"/>
  <c r="D280" i="6" s="1"/>
  <c r="F252" i="6"/>
  <c r="F257" i="6"/>
  <c r="G400" i="3" l="1"/>
  <c r="K400" i="3" s="1"/>
  <c r="G390" i="3" l="1"/>
  <c r="K390" i="3" s="1"/>
  <c r="G376" i="3"/>
  <c r="K376" i="3" s="1"/>
  <c r="K211" i="3" l="1"/>
  <c r="G375" i="3"/>
  <c r="K375" i="3" s="1"/>
  <c r="I374" i="3"/>
  <c r="G210" i="3" l="1"/>
  <c r="K210" i="3" s="1"/>
  <c r="G374" i="3"/>
  <c r="K374" i="3" s="1"/>
  <c r="N375" i="3" s="1"/>
  <c r="G243" i="3" l="1"/>
  <c r="K243" i="3" s="1"/>
  <c r="G244" i="3" l="1"/>
  <c r="K244" i="3" s="1"/>
  <c r="G250" i="3"/>
  <c r="K250" i="3" s="1"/>
  <c r="G252" i="3" l="1"/>
  <c r="I251" i="3" s="1"/>
  <c r="I25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Орехова Ирина Васильевна</author>
  </authors>
  <commentList>
    <comment ref="E355" authorId="0" shapeId="0" xr:uid="{044A5160-63C0-4408-B4C2-6F16F9496524}">
      <text>
        <r>
          <rPr>
            <b/>
            <sz val="9"/>
            <color indexed="81"/>
            <rFont val="Tahoma"/>
            <charset val="1"/>
          </rPr>
          <t>Орехова Ирина Васильевна:</t>
        </r>
        <r>
          <rPr>
            <sz val="9"/>
            <color indexed="81"/>
            <rFont val="Tahoma"/>
            <charset val="1"/>
          </rPr>
          <t xml:space="preserve">
расходы</t>
        </r>
      </text>
    </comment>
  </commentList>
</comments>
</file>

<file path=xl/sharedStrings.xml><?xml version="1.0" encoding="utf-8"?>
<sst xmlns="http://schemas.openxmlformats.org/spreadsheetml/2006/main" count="4627" uniqueCount="1136">
  <si>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</si>
  <si>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</si>
  <si>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</si>
  <si>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</si>
  <si>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</si>
  <si>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</si>
  <si>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</si>
  <si>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</si>
  <si>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</si>
  <si>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</si>
  <si>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</si>
  <si>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</si>
  <si>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</si>
  <si>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</si>
  <si>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</si>
  <si>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</si>
  <si>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</si>
  <si>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</si>
  <si>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</si>
  <si>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</si>
  <si>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</si>
  <si>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</si>
  <si>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</si>
  <si>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</si>
  <si>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</si>
  <si>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</si>
  <si>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</si>
  <si>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</si>
  <si>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</si>
  <si>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</si>
  <si>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</si>
  <si>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</si>
  <si>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</si>
  <si>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</si>
  <si>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</si>
  <si>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</si>
  <si>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</si>
  <si>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</si>
  <si>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</si>
  <si>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</si>
  <si>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</si>
  <si>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</si>
  <si>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</si>
  <si>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</si>
  <si>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</si>
  <si>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</si>
  <si>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</si>
  <si>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</si>
  <si>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</si>
  <si>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</si>
  <si>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</si>
  <si>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</si>
  <si>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</si>
  <si>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</si>
  <si>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</si>
  <si>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</si>
  <si>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</si>
  <si>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</si>
  <si>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</si>
  <si>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</si>
  <si>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</si>
  <si>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</si>
  <si>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</si>
  <si>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</si>
  <si>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</si>
  <si>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</si>
  <si>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</si>
  <si>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</si>
  <si>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</si>
  <si>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</si>
  <si>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</si>
  <si>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</si>
  <si>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</si>
  <si>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</si>
  <si>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</si>
  <si>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</si>
  <si>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</si>
  <si>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</si>
  <si>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</si>
  <si>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</si>
  <si>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</si>
  <si>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</si>
  <si>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</si>
  <si>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</si>
  <si>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</si>
  <si>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</si>
  <si>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</si>
  <si>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</si>
  <si>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</si>
  <si>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</si>
  <si>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</si>
  <si>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</si>
  <si>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</si>
  <si>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</si>
  <si>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</si>
  <si>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</si>
  <si>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</si>
  <si>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</si>
  <si>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</si>
  <si>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</si>
  <si>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</si>
  <si>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</si>
  <si>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</si>
  <si>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</si>
  <si>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</si>
  <si>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</si>
  <si>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</si>
  <si>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</si>
  <si>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</si>
  <si>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</si>
  <si>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</si>
  <si>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</si>
  <si>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</si>
  <si>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</si>
  <si>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</si>
  <si>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</si>
  <si>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</si>
  <si>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</si>
  <si>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</si>
  <si>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</si>
  <si>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</si>
  <si>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</si>
  <si>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</si>
  <si>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</si>
  <si>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</si>
  <si>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</si>
  <si>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</si>
  <si>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</si>
  <si>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</si>
  <si>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</si>
  <si>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</si>
  <si>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</si>
  <si>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</si>
  <si>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</si>
  <si>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</si>
  <si>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</si>
  <si>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</si>
  <si>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</si>
  <si>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</si>
  <si>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</si>
  <si>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</si>
  <si>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</si>
  <si>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</si>
  <si>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</si>
  <si>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</si>
  <si>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</si>
  <si>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</si>
  <si>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</si>
  <si>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</si>
  <si>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</si>
  <si>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</si>
  <si>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</si>
  <si>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</si>
  <si>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</si>
  <si>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</si>
  <si>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</si>
  <si>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</si>
  <si>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</si>
  <si>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</si>
  <si>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</si>
  <si>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</si>
  <si>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</si>
  <si>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</si>
  <si>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</si>
  <si>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</si>
  <si>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</si>
  <si>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</si>
  <si>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</si>
  <si>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</si>
  <si>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</si>
  <si>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</si>
  <si>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</si>
  <si>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</si>
  <si>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</si>
  <si>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</si>
  <si>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</si>
  <si>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</si>
  <si>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</si>
  <si>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</si>
  <si>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</si>
  <si>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</si>
  <si>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</si>
  <si>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</si>
  <si>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</si>
  <si>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</si>
  <si>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</si>
  <si>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</si>
  <si>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</si>
  <si>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</si>
  <si>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</si>
  <si>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</si>
  <si>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</si>
  <si>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</si>
  <si>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</si>
  <si>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</si>
  <si>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</si>
  <si>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</si>
  <si>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</si>
  <si>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</si>
  <si>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</si>
  <si>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</si>
  <si>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</si>
  <si>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</si>
  <si>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</si>
  <si>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</si>
  <si>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</si>
  <si>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</si>
  <si>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</si>
  <si>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</si>
  <si>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</si>
  <si>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</si>
  <si>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</si>
  <si>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</si>
  <si>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</si>
  <si>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</si>
  <si>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</si>
  <si>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</si>
  <si>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</si>
  <si>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</si>
  <si>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</si>
  <si>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</si>
  <si>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</si>
  <si>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</si>
  <si>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</si>
  <si>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</si>
  <si>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</si>
  <si>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</si>
  <si>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</si>
  <si>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</si>
  <si>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</si>
  <si>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</si>
  <si>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</si>
  <si>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</si>
  <si>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</si>
  <si>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</si>
  <si>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</si>
  <si>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</si>
  <si>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</si>
  <si>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</si>
  <si>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</si>
  <si>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</si>
  <si>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</si>
  <si>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</si>
  <si>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</si>
  <si>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</si>
  <si>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</si>
  <si>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</si>
  <si>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</si>
  <si>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</si>
  <si>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</si>
  <si>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</si>
  <si>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</si>
  <si>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</si>
  <si>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</si>
  <si>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</si>
  <si>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</si>
  <si>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</si>
  <si>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</si>
  <si>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</si>
  <si>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</si>
  <si>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</si>
  <si>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</si>
  <si>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</si>
  <si>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</si>
  <si>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</si>
  <si>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</si>
  <si>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</si>
  <si>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</si>
  <si>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</si>
  <si>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</si>
  <si>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</si>
  <si>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</si>
  <si>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</si>
  <si>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</si>
  <si>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</si>
  <si>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</si>
  <si>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</si>
  <si>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</si>
  <si>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</si>
  <si>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</si>
  <si>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</si>
  <si>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</si>
  <si>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</si>
  <si>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</si>
  <si>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</si>
  <si>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</si>
  <si>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</si>
  <si>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</si>
  <si>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</si>
  <si>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</si>
  <si>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</si>
  <si>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</si>
  <si>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</si>
  <si>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</si>
  <si>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</si>
  <si>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</si>
  <si>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</si>
  <si>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</si>
  <si>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</si>
  <si>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</si>
  <si>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</si>
  <si>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</si>
  <si>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</si>
  <si>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</si>
  <si>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</si>
  <si>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</si>
  <si>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</si>
  <si>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</si>
  <si>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</si>
  <si>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</si>
  <si>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</si>
  <si>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</si>
  <si>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</si>
  <si>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</si>
  <si>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</si>
  <si>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</si>
  <si>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</si>
  <si>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</si>
  <si>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</si>
  <si>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</si>
  <si>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</si>
  <si>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</si>
  <si>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</si>
  <si>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</si>
  <si>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</si>
  <si>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</si>
  <si>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</si>
  <si>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</si>
  <si>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</si>
  <si>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</si>
  <si>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</si>
  <si>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</si>
  <si>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</si>
  <si>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</si>
  <si>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</si>
  <si>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</si>
  <si>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</si>
  <si>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</si>
  <si>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</si>
  <si>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</si>
  <si>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</si>
  <si>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</si>
  <si>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</si>
  <si>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</si>
  <si>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</si>
  <si>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</si>
  <si>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</si>
  <si>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</si>
  <si>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</si>
  <si>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</si>
  <si>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</si>
  <si>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</si>
  <si>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</si>
  <si>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</si>
  <si>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</si>
  <si>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</si>
  <si>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</si>
  <si>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</si>
  <si>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</si>
  <si>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</si>
  <si>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</si>
  <si>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</si>
  <si>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</si>
  <si>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</si>
  <si>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</si>
  <si>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</si>
  <si>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</si>
  <si>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</si>
  <si>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</si>
  <si>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</si>
  <si>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</si>
  <si>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</si>
  <si>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</si>
  <si>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</si>
  <si>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</si>
  <si>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</si>
  <si>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</si>
  <si>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</si>
  <si>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</si>
  <si>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</si>
  <si>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</si>
  <si>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</si>
  <si>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</si>
  <si>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</si>
  <si>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</si>
  <si>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</si>
  <si>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</si>
  <si>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</si>
  <si>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</si>
  <si>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</si>
  <si>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</si>
  <si>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</si>
  <si>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</si>
  <si>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</si>
  <si>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</si>
  <si>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</si>
  <si>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</si>
  <si>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</si>
  <si>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</si>
  <si>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</si>
  <si>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</si>
  <si>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</si>
  <si>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</si>
  <si>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</si>
  <si>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</si>
  <si>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</si>
  <si>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</si>
  <si>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</si>
  <si>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</si>
  <si>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</si>
  <si>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</si>
  <si>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</si>
  <si>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</si>
  <si>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</si>
  <si>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</si>
  <si>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</si>
  <si>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</si>
  <si>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</si>
  <si>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</si>
  <si>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</si>
  <si>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</si>
  <si>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</si>
  <si>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</si>
  <si>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</si>
  <si>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</si>
  <si>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</si>
  <si>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</si>
  <si>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</si>
  <si>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</si>
  <si>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</si>
  <si>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</si>
  <si>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</si>
  <si>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</si>
  <si>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</si>
  <si>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</si>
  <si>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</si>
  <si>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</si>
  <si>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</si>
  <si>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</si>
  <si>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</si>
  <si>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</si>
  <si>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</si>
  <si>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</si>
  <si>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</si>
  <si>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</si>
  <si>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</si>
  <si>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</si>
  <si>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</si>
  <si>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</si>
  <si>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</si>
  <si>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</si>
  <si>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</si>
  <si>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</si>
  <si>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</si>
  <si>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</si>
  <si>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</si>
  <si>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</si>
  <si>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</si>
  <si>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</si>
  <si>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</si>
  <si>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</si>
  <si>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</si>
  <si>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</si>
  <si>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</si>
  <si>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</si>
  <si>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</si>
  <si>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</si>
  <si>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</si>
  <si>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</si>
  <si>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</si>
  <si>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</si>
  <si>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</si>
  <si>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</si>
  <si>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</si>
  <si>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</si>
  <si>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</si>
  <si>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</si>
  <si>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</si>
  <si>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</si>
  <si>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</si>
  <si>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</si>
  <si>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</si>
  <si>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</si>
  <si>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</si>
  <si>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</si>
  <si>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</si>
  <si>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</si>
  <si>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</si>
  <si>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</si>
  <si>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</si>
  <si>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</si>
  <si>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</si>
  <si>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</si>
  <si>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</si>
  <si>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</si>
  <si>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</si>
  <si>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</si>
  <si>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</si>
  <si>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</si>
  <si>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</si>
  <si>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</si>
  <si>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</si>
  <si>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</si>
  <si>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</si>
  <si>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</si>
  <si>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</si>
  <si>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</si>
  <si>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</si>
  <si>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</si>
  <si>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</si>
  <si>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</si>
  <si>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</si>
  <si>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</si>
  <si>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</si>
  <si>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</si>
  <si>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</si>
  <si>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</si>
  <si>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</si>
  <si>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</si>
  <si>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</si>
  <si>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</si>
  <si>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</si>
  <si>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</si>
  <si>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</si>
  <si>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</si>
  <si>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</si>
  <si>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</si>
  <si>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</si>
  <si>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</si>
  <si>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</si>
  <si>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</si>
  <si>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</si>
  <si>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</si>
  <si>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</si>
  <si>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</si>
  <si>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</si>
  <si>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</si>
  <si>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</si>
  <si>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</si>
  <si>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</si>
  <si>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</si>
  <si>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</si>
  <si>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</si>
  <si>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</si>
  <si>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</si>
  <si>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</si>
  <si>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</si>
  <si>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</si>
  <si>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</si>
  <si>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</si>
  <si>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</si>
  <si>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</si>
  <si>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</si>
  <si>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</si>
  <si>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</si>
  <si>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</si>
  <si>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</si>
  <si>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</si>
  <si>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</si>
  <si>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</si>
  <si>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</si>
  <si>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</si>
  <si>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</si>
  <si>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</si>
  <si>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</si>
  <si>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</si>
  <si>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</si>
  <si>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</si>
  <si>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</si>
  <si>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</si>
  <si>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</si>
  <si>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</si>
  <si>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</si>
  <si>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</si>
  <si>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</si>
  <si>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</si>
  <si>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</si>
  <si>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</si>
  <si>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</si>
  <si>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</si>
  <si>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</si>
  <si>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</si>
  <si>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</si>
  <si>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</si>
  <si>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</si>
  <si>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</si>
  <si>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</si>
  <si>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</si>
  <si>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</si>
  <si>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</si>
  <si>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</si>
  <si>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</si>
  <si>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</si>
  <si>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</si>
  <si>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</si>
  <si>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</si>
  <si>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</si>
  <si>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</si>
  <si>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</si>
  <si>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</si>
  <si>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</si>
  <si>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</si>
  <si>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</si>
  <si>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</si>
  <si>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</si>
  <si>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</si>
  <si>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</si>
  <si>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</si>
  <si>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</si>
  <si>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</si>
  <si>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</si>
  <si>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</si>
  <si>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</si>
  <si>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</si>
  <si>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</si>
  <si>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</si>
  <si>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</si>
  <si>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</si>
  <si>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</si>
  <si>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</si>
  <si>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</si>
  <si>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</si>
  <si>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</si>
  <si>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</si>
  <si>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</si>
  <si>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</si>
  <si>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</si>
  <si>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</si>
  <si>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</si>
  <si>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</si>
  <si>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</si>
  <si>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</si>
  <si>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</si>
  <si>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</si>
  <si>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</si>
  <si>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</si>
  <si>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</si>
  <si>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</si>
  <si>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</si>
  <si>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</si>
  <si>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</si>
  <si>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</si>
  <si>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</si>
  <si>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</si>
  <si>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</si>
  <si>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</si>
  <si>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</si>
  <si>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</si>
  <si>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</si>
  <si>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</si>
  <si>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</si>
  <si>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</si>
  <si>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</si>
  <si>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</si>
  <si>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</si>
  <si>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</si>
  <si>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</si>
  <si>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</si>
  <si>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</si>
  <si>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</si>
  <si>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</si>
  <si>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</si>
  <si>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</si>
  <si>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</si>
  <si>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</si>
  <si>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</si>
  <si>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</si>
  <si>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</si>
  <si>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</si>
  <si>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</si>
  <si>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</si>
  <si>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</si>
  <si>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15.4</t>
  </si>
  <si>
    <t>15.2.1</t>
  </si>
  <si>
    <t>15.2.2</t>
  </si>
  <si>
    <t>15.2.3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</si>
  <si>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</si>
  <si>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</si>
  <si>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</si>
  <si>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</si>
  <si>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</si>
  <si>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</si>
  <si>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</si>
  <si>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</si>
  <si>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</si>
  <si>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</si>
  <si>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</si>
  <si>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</si>
  <si>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</si>
  <si>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</si>
  <si>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</si>
  <si>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</si>
  <si>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</si>
  <si>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</si>
  <si>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</si>
  <si>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</si>
  <si>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</si>
  <si>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</si>
  <si>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</si>
  <si>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</si>
  <si>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</si>
  <si>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</si>
  <si>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</si>
  <si>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</si>
  <si>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</si>
  <si>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</si>
  <si>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</si>
  <si>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</si>
  <si>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</si>
  <si>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23.3.8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</si>
  <si>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</si>
  <si>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</si>
  <si>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</si>
  <si>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</si>
  <si>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</si>
  <si>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</si>
  <si>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</si>
  <si>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</si>
  <si>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</si>
  <si>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</si>
  <si>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</si>
  <si>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</si>
  <si>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</si>
  <si>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</si>
  <si>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</si>
  <si>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</si>
  <si>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</si>
  <si>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</si>
  <si>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</si>
  <si>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</si>
  <si>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</si>
  <si>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</si>
  <si>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</si>
  <si>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</si>
  <si>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</si>
  <si>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</si>
  <si>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</si>
  <si>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</si>
  <si>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</si>
  <si>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</si>
  <si>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</si>
  <si>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</si>
  <si>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</si>
  <si>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</si>
  <si>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</si>
  <si>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</si>
  <si>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</si>
  <si>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</si>
  <si>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</si>
  <si>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</si>
  <si>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</si>
  <si>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</si>
  <si>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</si>
  <si>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</si>
  <si>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</si>
  <si>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</si>
  <si>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</si>
  <si>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</si>
  <si>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</si>
  <si>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</si>
  <si>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</si>
  <si>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</si>
  <si>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</si>
  <si>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</si>
  <si>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</si>
  <si>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</si>
  <si>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</si>
  <si>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</si>
  <si>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</si>
  <si>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</si>
  <si>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</si>
  <si>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</si>
  <si>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</si>
  <si>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</si>
  <si>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</si>
  <si>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</si>
  <si>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</si>
  <si>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</si>
  <si>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</si>
  <si>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</si>
  <si>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</si>
  <si>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</si>
  <si>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</si>
  <si>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</si>
  <si>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</si>
  <si>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</si>
  <si>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</si>
  <si>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</si>
  <si>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</si>
  <si>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</si>
  <si>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</si>
  <si>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</si>
  <si>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</si>
  <si>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</si>
  <si>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</si>
  <si>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</si>
  <si>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</si>
  <si>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</si>
  <si>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</si>
  <si>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</si>
  <si>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</si>
  <si>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</si>
  <si>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</si>
  <si>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</si>
  <si>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</si>
  <si>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</si>
  <si>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</si>
  <si>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</si>
  <si>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</si>
  <si>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</si>
  <si>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</si>
  <si>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</si>
  <si>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</si>
  <si>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</si>
  <si>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</si>
  <si>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</si>
  <si>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</si>
  <si>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</si>
  <si>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</si>
  <si>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</si>
  <si>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</si>
  <si>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</si>
  <si>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</si>
  <si>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</si>
  <si>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</si>
  <si>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</si>
  <si>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</si>
  <si>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</si>
  <si>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</si>
  <si>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</si>
  <si>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</si>
  <si>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</si>
  <si>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</si>
  <si>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</si>
  <si>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</si>
  <si>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</si>
  <si>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</si>
  <si>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</si>
  <si>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</si>
  <si>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</si>
  <si>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</si>
  <si>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</si>
  <si>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</si>
  <si>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</si>
  <si>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</si>
  <si>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</si>
  <si>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</si>
  <si>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</si>
  <si>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</si>
  <si>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</si>
  <si>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</si>
  <si>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</si>
  <si>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</si>
  <si>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</si>
  <si>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</si>
  <si>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</si>
  <si>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</si>
  <si>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</si>
  <si>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</si>
  <si>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</si>
  <si>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</si>
  <si>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</si>
  <si>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</si>
  <si>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</si>
  <si>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</si>
  <si>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</si>
  <si>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</si>
  <si>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</si>
  <si>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</si>
  <si>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</si>
  <si>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</si>
  <si>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</si>
  <si>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</si>
  <si>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</si>
  <si>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</si>
  <si>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</si>
  <si>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</si>
  <si>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</si>
  <si>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</si>
  <si>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</si>
  <si>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</si>
  <si>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</si>
  <si>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</si>
  <si>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</si>
  <si>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</si>
  <si>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</si>
  <si>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</si>
  <si>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</si>
  <si>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</si>
  <si>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</si>
  <si>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</si>
  <si>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</si>
  <si>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</si>
  <si>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</si>
  <si>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</si>
  <si>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</si>
  <si>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</si>
  <si>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</si>
  <si>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</si>
  <si>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</si>
  <si>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</si>
  <si>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</si>
  <si>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</si>
  <si>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</si>
  <si>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</si>
  <si>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</si>
  <si>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</si>
  <si>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</si>
  <si>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</si>
  <si>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</si>
  <si>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</si>
  <si>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</si>
  <si>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</si>
  <si>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</si>
  <si>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</si>
  <si>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</si>
  <si>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</si>
  <si>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</si>
  <si>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</si>
  <si>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</si>
  <si>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</si>
  <si>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</si>
  <si>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</si>
  <si>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</si>
  <si>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</si>
  <si>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</si>
  <si>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</si>
  <si>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</si>
  <si>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</si>
  <si>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</si>
  <si>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</si>
  <si>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</si>
  <si>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</si>
  <si>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</si>
  <si>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</si>
  <si>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</si>
  <si>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</si>
  <si>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</si>
  <si>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</si>
  <si>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</si>
  <si>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</si>
  <si>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</si>
  <si>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</si>
  <si>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</si>
  <si>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</si>
  <si>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</si>
  <si>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</si>
  <si>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</si>
  <si>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</si>
  <si>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</si>
  <si>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</si>
  <si>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</si>
  <si>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</si>
  <si>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</si>
  <si>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</si>
  <si>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</si>
  <si>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</si>
  <si>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</si>
  <si>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</si>
  <si>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</si>
  <si>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</si>
  <si>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</si>
  <si>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</si>
  <si>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</si>
  <si>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</si>
  <si>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</si>
  <si>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</si>
  <si>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</si>
  <si>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</si>
  <si>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</si>
  <si>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</si>
  <si>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</si>
  <si>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</si>
  <si>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</si>
  <si>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</si>
  <si>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</si>
  <si>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</si>
  <si>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</si>
  <si>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</si>
  <si>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</si>
  <si>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</si>
  <si>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</si>
  <si>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</si>
  <si>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</si>
  <si>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</si>
  <si>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</si>
  <si>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</si>
  <si>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</si>
  <si>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</si>
  <si>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</si>
  <si>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</si>
  <si>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</si>
  <si>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</si>
  <si>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</si>
  <si>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</si>
  <si>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</si>
  <si>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</si>
  <si>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</si>
  <si>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</si>
  <si>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</si>
  <si>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</si>
  <si>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</si>
  <si>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</si>
  <si>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</si>
  <si>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</si>
  <si>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</si>
  <si>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</si>
  <si>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</si>
  <si>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</si>
  <si>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</si>
  <si>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</si>
  <si>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</si>
  <si>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</si>
  <si>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</si>
  <si>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</si>
  <si>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</si>
  <si>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</si>
  <si>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</si>
  <si>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</si>
  <si>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</si>
  <si>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</si>
  <si>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</si>
  <si>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23.3.8.1</t>
  </si>
  <si>
    <t>23.3.8.2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</si>
  <si>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</si>
  <si>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</si>
  <si>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</si>
  <si>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</si>
  <si>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</si>
  <si>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</si>
  <si>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</si>
  <si>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</si>
  <si>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</si>
  <si>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</si>
  <si>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</si>
  <si>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</si>
  <si>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</si>
  <si>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</si>
  <si>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</si>
  <si>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</si>
  <si>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</si>
  <si>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</si>
  <si>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</si>
  <si>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</si>
  <si>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</si>
  <si>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</si>
  <si>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</si>
  <si>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</si>
  <si>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</si>
  <si>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</si>
  <si>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</si>
  <si>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</si>
  <si>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</si>
  <si>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</si>
  <si>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</si>
  <si>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</si>
  <si>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</si>
  <si>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</si>
  <si>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</si>
  <si>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</si>
  <si>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</si>
  <si>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</si>
  <si>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</si>
  <si>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</si>
  <si>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</si>
  <si>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</si>
  <si>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</si>
  <si>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</si>
  <si>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</si>
  <si>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</si>
  <si>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</si>
  <si>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</si>
  <si>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</si>
  <si>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</si>
  <si>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</si>
  <si>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</si>
  <si>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</si>
  <si>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</si>
  <si>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</si>
  <si>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</si>
  <si>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</si>
  <si>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</si>
  <si>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</si>
  <si>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</si>
  <si>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</si>
  <si>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</si>
  <si>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</si>
  <si>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</si>
  <si>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</si>
  <si>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</si>
  <si>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</si>
  <si>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</si>
  <si>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</si>
  <si>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</si>
  <si>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</si>
  <si>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</si>
  <si>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</si>
  <si>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</si>
  <si>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</si>
  <si>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</si>
  <si>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</si>
  <si>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</si>
  <si>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</si>
  <si>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</si>
  <si>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</si>
  <si>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</si>
  <si>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</si>
  <si>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</si>
  <si>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</si>
  <si>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</si>
  <si>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</si>
  <si>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</si>
  <si>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</si>
  <si>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</si>
  <si>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</si>
  <si>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</si>
  <si>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</si>
  <si>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</si>
  <si>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</si>
  <si>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Утвержденный план</t>
  </si>
  <si>
    <t>2022 год</t>
  </si>
  <si>
    <t>2023 год</t>
  </si>
  <si>
    <t>прочая прибыль (прибыль прошлых лет)</t>
  </si>
  <si>
    <t>Форма №11 Финансовый план субъекта электроэнергетики</t>
  </si>
  <si>
    <t>2024 год</t>
  </si>
  <si>
    <t>перед бюджетами и внебюджетными фо0ами</t>
  </si>
  <si>
    <t>Отношение поступлений денежных средств к выручке от реализованных товаров и оказанных услуг (с учетом 0С) всего, в том числе:</t>
  </si>
  <si>
    <t>Приказ Минэнерго России от 13.04.2017 N 310</t>
  </si>
  <si>
    <r>
      <t xml:space="preserve">Инвестиционная программа </t>
    </r>
    <r>
      <rPr>
        <u/>
        <sz val="14"/>
        <color indexed="8"/>
        <rFont val="Times New Roman"/>
        <family val="1"/>
        <charset val="204"/>
      </rPr>
      <t xml:space="preserve">Публичное акционерное общество «Костромская сбытовая компания» </t>
    </r>
  </si>
  <si>
    <t>Субъект Российской Федерации: Костромская область</t>
  </si>
  <si>
    <t>арендая плата, лизинговые платежи</t>
  </si>
  <si>
    <t>Арендая плата и лизинговые платежи</t>
  </si>
  <si>
    <t xml:space="preserve">Предложение по корректировке  утвержденного плана </t>
  </si>
  <si>
    <r>
      <t xml:space="preserve">                 Год раскрытия (предоставления) информации: </t>
    </r>
    <r>
      <rPr>
        <u/>
        <sz val="14"/>
        <color indexed="8"/>
        <rFont val="Times New Roman"/>
        <family val="1"/>
        <charset val="204"/>
      </rPr>
      <t>2023 год</t>
    </r>
  </si>
  <si>
    <t>Инвестиционная программа ПАО "Костромская сбытовая компания" на 2022-2024 гг. утверждена Постановлением Департамента строительства, ЖКХ и ТЭК Костромской области № 44 от 02.12.2021 (ред. Постановления № 39 от 24.11.2022)</t>
  </si>
  <si>
    <t>факт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</si>
</sst>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000\ _₽_-;\-* #,##0.0000\ _₽_-;_-* &quot;-&quot;??\ _₽_-;_-@_-"/>
    <numFmt numFmtId="178" formatCode="#,##0.00_ ;\-#,##0.00\ "/>
    <numFmt numFmtId="179" formatCode="#,##0.00000000000_ ;\-#,##0.00000000000\ "/>
    <numFmt numFmtId="181" formatCode="#,##0.000000_ ;\-#,##0.000000\ "/>
    <numFmt numFmtId="182" formatCode="#,##0.0000000_ ;\-#,##0.0000000\ "/>
    <numFmt numFmtId="183" formatCode="#,##0.00000000_ ;\-#,##0.00000000\ "/>
    <numFmt numFmtId="184" formatCode="#,##0.00000_ ;\-#,##0.00000\ "/>
    <numFmt numFmtId="185" formatCode="#,##0.000000000_ ;\-#,##0.000000000\ "/>
    <numFmt numFmtId="186" formatCode="#,##0.00000000"/>
    <numFmt numFmtId="187" formatCode="0.000000000000"/>
    <numFmt numFmtId="188" formatCode="#,##0.000000000000"/>
  </numFmts>
  <fonts count="7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u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9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51" fillId="0" borderId="0"/>
    <xf numFmtId="0" fontId="1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2" fillId="0" borderId="0"/>
    <xf numFmtId="0" fontId="49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9" fillId="0" borderId="0" applyFont="0" applyFill="0" applyBorder="0" applyAlignment="0" applyProtection="0"/>
    <xf numFmtId="165" fontId="49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9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61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9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9" applyFont="1" applyBorder="1" applyAlignment="1">
      <alignment horizontal="left" vertical="top" wrapText="1"/>
    </xf>
    <xf numFmtId="168" fontId="29" fillId="0" borderId="11" xfId="79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9" applyFont="1" applyBorder="1" applyAlignment="1">
      <alignment horizontal="left" vertical="top" wrapText="1" indent="3"/>
    </xf>
    <xf numFmtId="0" fontId="29" fillId="0" borderId="11" xfId="59" applyFont="1" applyBorder="1" applyAlignment="1">
      <alignment horizontal="left" vertical="center" wrapText="1"/>
    </xf>
    <xf numFmtId="0" fontId="29" fillId="0" borderId="13" xfId="59" applyFont="1" applyBorder="1" applyAlignment="1">
      <alignment horizontal="left" vertical="top" wrapText="1" indent="3"/>
    </xf>
    <xf numFmtId="168" fontId="29" fillId="0" borderId="14" xfId="79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9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9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9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9" applyFont="1" applyFill="1" applyBorder="1" applyAlignment="1">
      <alignment horizontal="left" vertical="top" wrapText="1"/>
    </xf>
    <xf numFmtId="168" fontId="29" fillId="26" borderId="11" xfId="79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9" applyFont="1" applyFill="1" applyBorder="1" applyAlignment="1">
      <alignment horizontal="left" vertical="top" wrapText="1"/>
    </xf>
    <xf numFmtId="168" fontId="29" fillId="28" borderId="11" xfId="79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0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9" applyNumberFormat="1" applyFont="1" applyFill="1" applyBorder="1" applyAlignment="1" applyProtection="1">
      <alignment horizontal="right"/>
    </xf>
    <xf numFmtId="168" fontId="29" fillId="25" borderId="14" xfId="79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9" applyNumberFormat="1" applyFont="1" applyFill="1" applyBorder="1" applyAlignment="1" applyProtection="1">
      <alignment horizontal="right"/>
    </xf>
    <xf numFmtId="168" fontId="29" fillId="27" borderId="11" xfId="79" applyNumberFormat="1" applyFont="1" applyFill="1" applyBorder="1" applyAlignment="1" applyProtection="1">
      <alignment horizontal="right"/>
    </xf>
    <xf numFmtId="0" fontId="50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3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3" applyNumberFormat="1" applyFont="1" applyFill="1" applyBorder="1" applyAlignment="1">
      <alignment horizontal="center" vertical="center" wrapText="1"/>
    </xf>
    <xf numFmtId="165" fontId="2" fillId="0" borderId="19" xfId="73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3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3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3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3" fillId="0" borderId="0" xfId="0" applyFont="1" applyAlignment="1">
      <alignment horizontal="left" vertical="center" wrapText="1"/>
    </xf>
    <xf numFmtId="169" fontId="54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3" applyFont="1" applyFill="1" applyBorder="1" applyAlignment="1">
      <alignment horizontal="center" vertical="center"/>
    </xf>
    <xf numFmtId="165" fontId="33" fillId="0" borderId="19" xfId="73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3" applyFont="1" applyFill="1" applyBorder="1" applyAlignment="1">
      <alignment vertical="center"/>
    </xf>
    <xf numFmtId="9" fontId="33" fillId="0" borderId="19" xfId="67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2" applyFont="1" applyFill="1" applyBorder="1" applyAlignment="1">
      <alignment vertical="center"/>
    </xf>
    <xf numFmtId="165" fontId="55" fillId="0" borderId="19" xfId="72" applyFont="1" applyFill="1" applyBorder="1" applyAlignment="1">
      <alignment vertical="center"/>
    </xf>
    <xf numFmtId="165" fontId="49" fillId="0" borderId="19" xfId="72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9" fillId="0" borderId="0" xfId="67" applyFont="1" applyFill="1" applyAlignment="1">
      <alignment vertical="center"/>
    </xf>
    <xf numFmtId="0" fontId="36" fillId="0" borderId="19" xfId="51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55" fillId="0" borderId="19" xfId="72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3" applyNumberFormat="1" applyFont="1" applyFill="1" applyBorder="1" applyAlignment="1">
      <alignment horizontal="center" vertical="center"/>
    </xf>
    <xf numFmtId="170" fontId="33" fillId="0" borderId="19" xfId="73" applyNumberFormat="1" applyFont="1" applyFill="1" applyBorder="1" applyAlignment="1">
      <alignment horizontal="center" vertical="center"/>
    </xf>
    <xf numFmtId="170" fontId="55" fillId="0" borderId="19" xfId="73" applyNumberFormat="1" applyFont="1" applyFill="1" applyBorder="1" applyAlignment="1">
      <alignment horizontal="center" vertical="center"/>
    </xf>
    <xf numFmtId="170" fontId="55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8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6" fillId="0" borderId="19" xfId="0" applyFont="1" applyBorder="1" applyAlignment="1">
      <alignment vertical="center"/>
    </xf>
    <xf numFmtId="1" fontId="55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0" applyFill="1" applyAlignment="1">
      <alignment vertical="center"/>
    </xf>
    <xf numFmtId="0" fontId="1" fillId="0" borderId="0" xfId="60" applyAlignment="1">
      <alignment vertical="center"/>
    </xf>
    <xf numFmtId="0" fontId="57" fillId="0" borderId="0" xfId="57" applyFont="1" applyAlignment="1">
      <alignment vertical="center"/>
    </xf>
    <xf numFmtId="0" fontId="58" fillId="0" borderId="0" xfId="57" applyFont="1" applyAlignment="1">
      <alignment horizontal="center" vertical="center"/>
    </xf>
    <xf numFmtId="0" fontId="59" fillId="0" borderId="0" xfId="57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0" fillId="30" borderId="0" xfId="57" applyFont="1" applyFill="1" applyAlignment="1">
      <alignment horizontal="center" vertical="center"/>
    </xf>
    <xf numFmtId="0" fontId="61" fillId="30" borderId="0" xfId="57" applyFont="1" applyFill="1" applyAlignment="1">
      <alignment horizontal="center" vertical="center" wrapText="1"/>
    </xf>
    <xf numFmtId="173" fontId="62" fillId="0" borderId="0" xfId="78" applyNumberFormat="1" applyFont="1" applyAlignment="1">
      <alignment horizontal="center" vertical="center"/>
    </xf>
    <xf numFmtId="173" fontId="63" fillId="0" borderId="0" xfId="78" applyNumberFormat="1" applyFont="1" applyAlignment="1">
      <alignment horizontal="center" vertical="center"/>
    </xf>
    <xf numFmtId="0" fontId="62" fillId="0" borderId="0" xfId="42" applyFont="1" applyAlignment="1">
      <alignment vertical="center" wrapText="1"/>
    </xf>
    <xf numFmtId="0" fontId="62" fillId="0" borderId="0" xfId="57" applyFont="1" applyAlignment="1">
      <alignment vertical="center" wrapText="1"/>
    </xf>
    <xf numFmtId="0" fontId="38" fillId="0" borderId="0" xfId="43" applyFont="1" applyAlignment="1">
      <alignment vertical="center"/>
    </xf>
    <xf numFmtId="1" fontId="59" fillId="0" borderId="0" xfId="57" applyNumberFormat="1" applyFont="1" applyAlignment="1">
      <alignment horizontal="center" vertical="center"/>
    </xf>
    <xf numFmtId="172" fontId="63" fillId="0" borderId="0" xfId="78" applyNumberFormat="1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0" fontId="64" fillId="0" borderId="0" xfId="57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 wrapText="1"/>
    </xf>
    <xf numFmtId="174" fontId="59" fillId="0" borderId="0" xfId="57" applyNumberFormat="1" applyFont="1" applyAlignment="1">
      <alignment vertical="center"/>
    </xf>
    <xf numFmtId="0" fontId="59" fillId="0" borderId="0" xfId="57" applyFont="1" applyAlignment="1">
      <alignment vertical="center"/>
    </xf>
    <xf numFmtId="0" fontId="38" fillId="0" borderId="0" xfId="42" applyFont="1" applyAlignment="1">
      <alignment vertical="center" wrapText="1"/>
    </xf>
    <xf numFmtId="165" fontId="62" fillId="0" borderId="0" xfId="78" applyFont="1" applyAlignment="1">
      <alignment horizontal="center" vertical="center"/>
    </xf>
    <xf numFmtId="0" fontId="62" fillId="0" borderId="0" xfId="57" applyFont="1" applyAlignment="1">
      <alignment horizontal="center" vertical="center"/>
    </xf>
    <xf numFmtId="4" fontId="59" fillId="0" borderId="0" xfId="57" applyNumberFormat="1" applyFont="1" applyAlignment="1">
      <alignment horizontal="center" vertical="center"/>
    </xf>
    <xf numFmtId="0" fontId="63" fillId="31" borderId="0" xfId="57" applyFont="1" applyFill="1" applyAlignment="1">
      <alignment horizontal="center" vertical="center"/>
    </xf>
    <xf numFmtId="172" fontId="63" fillId="31" borderId="0" xfId="78" applyNumberFormat="1" applyFont="1" applyFill="1" applyAlignment="1">
      <alignment horizontal="center" vertical="center"/>
    </xf>
    <xf numFmtId="173" fontId="63" fillId="31" borderId="0" xfId="78" applyNumberFormat="1" applyFont="1" applyFill="1" applyAlignment="1">
      <alignment horizontal="center" vertical="center"/>
    </xf>
    <xf numFmtId="0" fontId="62" fillId="0" borderId="0" xfId="57" applyFont="1" applyAlignment="1">
      <alignment horizontal="right" vertical="center"/>
    </xf>
    <xf numFmtId="175" fontId="62" fillId="0" borderId="0" xfId="68" applyNumberFormat="1" applyFont="1" applyAlignment="1">
      <alignment horizontal="center" vertical="center"/>
    </xf>
    <xf numFmtId="176" fontId="58" fillId="0" borderId="0" xfId="57" applyNumberFormat="1" applyFont="1" applyAlignment="1">
      <alignment horizontal="center" vertical="center"/>
    </xf>
    <xf numFmtId="0" fontId="63" fillId="0" borderId="0" xfId="57" applyFont="1" applyAlignment="1">
      <alignment horizontal="right" vertical="center"/>
    </xf>
    <xf numFmtId="174" fontId="59" fillId="0" borderId="0" xfId="57" applyNumberFormat="1" applyFont="1" applyAlignment="1">
      <alignment horizontal="center" vertical="center"/>
    </xf>
    <xf numFmtId="0" fontId="63" fillId="0" borderId="0" xfId="57" applyFont="1" applyAlignment="1">
      <alignment horizontal="center" vertical="center"/>
    </xf>
    <xf numFmtId="0" fontId="58" fillId="0" borderId="0" xfId="57" applyFont="1" applyAlignment="1">
      <alignment horizontal="center" vertical="center" wrapText="1"/>
    </xf>
    <xf numFmtId="3" fontId="59" fillId="0" borderId="0" xfId="57" applyNumberFormat="1" applyFont="1" applyAlignment="1">
      <alignment horizontal="center" vertical="center"/>
    </xf>
    <xf numFmtId="0" fontId="61" fillId="30" borderId="0" xfId="57" applyFont="1" applyFill="1" applyAlignment="1">
      <alignment horizontal="center" vertical="center"/>
    </xf>
    <xf numFmtId="0" fontId="65" fillId="31" borderId="0" xfId="57" applyFont="1" applyFill="1" applyAlignment="1">
      <alignment horizontal="center" vertical="center"/>
    </xf>
    <xf numFmtId="172" fontId="65" fillId="31" borderId="0" xfId="78" applyNumberFormat="1" applyFont="1" applyFill="1" applyAlignment="1">
      <alignment horizontal="center" vertical="center"/>
    </xf>
    <xf numFmtId="0" fontId="66" fillId="0" borderId="0" xfId="57" applyFont="1" applyAlignment="1">
      <alignment horizontal="right" vertical="center"/>
    </xf>
    <xf numFmtId="172" fontId="66" fillId="0" borderId="0" xfId="78" applyNumberFormat="1" applyFont="1" applyAlignment="1">
      <alignment horizontal="center" vertical="center"/>
    </xf>
    <xf numFmtId="0" fontId="67" fillId="0" borderId="0" xfId="57" applyFont="1" applyAlignment="1">
      <alignment horizontal="center" vertical="center"/>
    </xf>
    <xf numFmtId="172" fontId="67" fillId="0" borderId="0" xfId="78" applyNumberFormat="1" applyFont="1" applyAlignment="1">
      <alignment horizontal="center" vertical="center"/>
    </xf>
    <xf numFmtId="3" fontId="62" fillId="0" borderId="0" xfId="57" applyNumberFormat="1" applyFont="1" applyAlignment="1">
      <alignment horizontal="right" vertical="center"/>
    </xf>
    <xf numFmtId="0" fontId="59" fillId="0" borderId="0" xfId="57" applyFont="1" applyAlignment="1">
      <alignment horizontal="right" vertical="center"/>
    </xf>
    <xf numFmtId="1" fontId="59" fillId="0" borderId="0" xfId="57" applyNumberFormat="1" applyFont="1" applyAlignment="1">
      <alignment vertical="center"/>
    </xf>
    <xf numFmtId="172" fontId="65" fillId="31" borderId="0" xfId="57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63" fillId="31" borderId="0" xfId="57" applyFont="1" applyFill="1" applyAlignment="1">
      <alignment horizontal="right" vertical="center"/>
    </xf>
    <xf numFmtId="172" fontId="63" fillId="31" borderId="0" xfId="57" applyNumberFormat="1" applyFont="1" applyFill="1" applyAlignment="1">
      <alignment horizontal="center" vertical="center"/>
    </xf>
    <xf numFmtId="172" fontId="62" fillId="0" borderId="0" xfId="57" applyNumberFormat="1" applyFont="1" applyAlignment="1">
      <alignment horizontal="center" vertical="center"/>
    </xf>
    <xf numFmtId="9" fontId="62" fillId="0" borderId="0" xfId="66" applyFont="1" applyAlignment="1">
      <alignment horizontal="center" vertical="center"/>
    </xf>
    <xf numFmtId="3" fontId="58" fillId="0" borderId="0" xfId="57" applyNumberFormat="1" applyFont="1" applyAlignment="1">
      <alignment horizontal="center" vertical="center"/>
    </xf>
    <xf numFmtId="172" fontId="63" fillId="0" borderId="0" xfId="77" applyNumberFormat="1" applyFont="1" applyAlignment="1">
      <alignment horizontal="center" vertical="center"/>
    </xf>
    <xf numFmtId="172" fontId="68" fillId="0" borderId="0" xfId="57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9" fontId="68" fillId="26" borderId="0" xfId="68" applyFont="1" applyFill="1" applyAlignment="1">
      <alignment horizontal="center" vertical="center"/>
    </xf>
    <xf numFmtId="172" fontId="58" fillId="0" borderId="0" xfId="78" applyNumberFormat="1" applyFont="1" applyAlignment="1">
      <alignment horizontal="center" vertical="center"/>
    </xf>
    <xf numFmtId="0" fontId="63" fillId="0" borderId="0" xfId="57" applyFont="1" applyAlignment="1">
      <alignment horizontal="center" vertical="center" wrapText="1"/>
    </xf>
    <xf numFmtId="0" fontId="62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59" fillId="0" borderId="0" xfId="67" applyNumberFormat="1" applyFont="1" applyAlignment="1">
      <alignment horizontal="center" vertical="center"/>
    </xf>
    <xf numFmtId="0" fontId="69" fillId="0" borderId="0" xfId="57" applyFont="1" applyAlignment="1">
      <alignment horizontal="center" vertical="center"/>
    </xf>
    <xf numFmtId="175" fontId="62" fillId="0" borderId="0" xfId="67" applyNumberFormat="1" applyFont="1" applyAlignment="1">
      <alignment horizontal="center" vertical="center"/>
    </xf>
    <xf numFmtId="0" fontId="59" fillId="0" borderId="0" xfId="57" applyFont="1" applyAlignment="1">
      <alignment vertical="center" wrapText="1"/>
    </xf>
    <xf numFmtId="175" fontId="62" fillId="0" borderId="0" xfId="66" applyNumberFormat="1" applyFont="1" applyAlignment="1">
      <alignment horizontal="center" vertical="center"/>
    </xf>
    <xf numFmtId="0" fontId="70" fillId="0" borderId="0" xfId="0" applyFont="1" applyAlignment="1">
      <alignment vertical="center" wrapText="1"/>
    </xf>
    <xf numFmtId="0" fontId="70" fillId="0" borderId="0" xfId="57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4" fillId="0" borderId="10" xfId="0" applyFont="1" applyBorder="1" applyAlignment="1">
      <alignment horizontal="left" vertical="top" wrapText="1"/>
    </xf>
    <xf numFmtId="3" fontId="54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44" applyBorder="1" applyAlignment="1">
      <alignment horizontal="left" vertical="center" indent="1"/>
    </xf>
    <xf numFmtId="0" fontId="1" fillId="0" borderId="19" xfId="44" applyBorder="1" applyAlignment="1">
      <alignment horizontal="left" vertical="center" wrapText="1" indent="1"/>
    </xf>
    <xf numFmtId="0" fontId="1" fillId="0" borderId="19" xfId="44" applyBorder="1" applyAlignment="1">
      <alignment horizontal="left" vertical="center" indent="3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4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49" fontId="26" fillId="0" borderId="28" xfId="44" applyNumberFormat="1" applyFont="1" applyBorder="1" applyAlignment="1">
      <alignment horizontal="left" vertical="center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165" fontId="1" fillId="0" borderId="19" xfId="72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indent="5"/>
    </xf>
    <xf numFmtId="0" fontId="1" fillId="0" borderId="19" xfId="44" applyBorder="1" applyAlignment="1">
      <alignment horizontal="left" vertical="center" indent="7"/>
    </xf>
    <xf numFmtId="49" fontId="27" fillId="0" borderId="0" xfId="44" applyNumberFormat="1" applyFont="1" applyAlignment="1">
      <alignment horizontal="center" vertical="center"/>
    </xf>
    <xf numFmtId="165" fontId="27" fillId="0" borderId="19" xfId="72" applyFont="1" applyFill="1" applyBorder="1" applyAlignment="1">
      <alignment horizontal="center" vertical="center"/>
    </xf>
    <xf numFmtId="4" fontId="1" fillId="0" borderId="0" xfId="44" applyNumberFormat="1"/>
    <xf numFmtId="0" fontId="72" fillId="0" borderId="0" xfId="0" applyFont="1" applyAlignment="1">
      <alignment horizontal="center" vertical="top"/>
    </xf>
    <xf numFmtId="0" fontId="71" fillId="0" borderId="0" xfId="0" applyFont="1" applyAlignment="1">
      <alignment horizontal="justify" vertical="center"/>
    </xf>
    <xf numFmtId="0" fontId="1" fillId="0" borderId="0" xfId="44" applyAlignment="1">
      <alignment vertical="center"/>
    </xf>
    <xf numFmtId="165" fontId="1" fillId="0" borderId="0" xfId="72" applyFont="1" applyFill="1"/>
    <xf numFmtId="165" fontId="71" fillId="0" borderId="0" xfId="72" applyFont="1" applyFill="1" applyAlignment="1">
      <alignment horizontal="right" vertical="center"/>
    </xf>
    <xf numFmtId="165" fontId="26" fillId="0" borderId="19" xfId="72" applyFont="1" applyFill="1" applyBorder="1" applyAlignment="1">
      <alignment horizontal="center" vertical="center" wrapText="1"/>
    </xf>
    <xf numFmtId="165" fontId="26" fillId="0" borderId="19" xfId="72" applyFont="1" applyFill="1" applyBorder="1" applyAlignment="1">
      <alignment horizontal="center" vertical="center"/>
    </xf>
    <xf numFmtId="165" fontId="57" fillId="0" borderId="19" xfId="72" applyFont="1" applyFill="1" applyBorder="1" applyAlignment="1">
      <alignment horizontal="center" vertical="center"/>
    </xf>
    <xf numFmtId="165" fontId="73" fillId="0" borderId="19" xfId="72" applyFont="1" applyFill="1" applyBorder="1" applyAlignment="1">
      <alignment horizontal="center"/>
    </xf>
    <xf numFmtId="165" fontId="73" fillId="0" borderId="19" xfId="72" applyFont="1" applyFill="1" applyBorder="1" applyAlignment="1">
      <alignment horizontal="center" vertical="center"/>
    </xf>
    <xf numFmtId="165" fontId="57" fillId="0" borderId="19" xfId="72" applyFont="1" applyFill="1" applyBorder="1" applyAlignment="1">
      <alignment horizontal="center"/>
    </xf>
    <xf numFmtId="165" fontId="0" fillId="0" borderId="19" xfId="72" applyFont="1" applyFill="1" applyBorder="1" applyAlignment="1">
      <alignment horizontal="center" vertical="center"/>
    </xf>
    <xf numFmtId="0" fontId="71" fillId="0" borderId="0" xfId="0" applyFont="1" applyAlignment="1">
      <alignment horizontal="left" vertical="center"/>
    </xf>
    <xf numFmtId="49" fontId="27" fillId="0" borderId="0" xfId="44" applyNumberFormat="1" applyFont="1" applyAlignment="1">
      <alignment horizontal="left" vertical="center"/>
    </xf>
    <xf numFmtId="2" fontId="27" fillId="0" borderId="19" xfId="72" applyNumberFormat="1" applyFont="1" applyFill="1" applyBorder="1" applyAlignment="1">
      <alignment horizontal="center" vertical="center"/>
    </xf>
    <xf numFmtId="49" fontId="44" fillId="0" borderId="19" xfId="44" applyNumberFormat="1" applyFont="1" applyBorder="1" applyAlignment="1">
      <alignment horizontal="center" vertical="center"/>
    </xf>
    <xf numFmtId="0" fontId="44" fillId="0" borderId="19" xfId="44" applyFont="1" applyBorder="1" applyAlignment="1">
      <alignment horizontal="center" vertical="center" wrapText="1"/>
    </xf>
    <xf numFmtId="49" fontId="27" fillId="0" borderId="19" xfId="0" applyNumberFormat="1" applyFont="1" applyBorder="1" applyAlignment="1">
      <alignment horizontal="center" vertical="center"/>
    </xf>
    <xf numFmtId="0" fontId="27" fillId="0" borderId="19" xfId="44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7" fillId="0" borderId="19" xfId="44" applyFont="1" applyBorder="1" applyAlignment="1">
      <alignment horizontal="center" vertical="center" wrapText="1"/>
    </xf>
    <xf numFmtId="49" fontId="27" fillId="0" borderId="19" xfId="44" applyNumberFormat="1" applyFont="1" applyBorder="1" applyAlignment="1">
      <alignment horizontal="center" vertical="center"/>
    </xf>
    <xf numFmtId="165" fontId="26" fillId="0" borderId="19" xfId="72" applyFont="1" applyFill="1" applyBorder="1" applyAlignment="1">
      <alignment horizontal="left" vertical="center"/>
    </xf>
    <xf numFmtId="2" fontId="1" fillId="0" borderId="19" xfId="72" applyNumberFormat="1" applyFont="1" applyFill="1" applyBorder="1" applyAlignment="1">
      <alignment horizontal="center" vertical="center"/>
    </xf>
    <xf numFmtId="2" fontId="26" fillId="0" borderId="19" xfId="72" applyNumberFormat="1" applyFont="1" applyFill="1" applyBorder="1" applyAlignment="1">
      <alignment horizontal="center" vertical="center"/>
    </xf>
    <xf numFmtId="2" fontId="73" fillId="0" borderId="19" xfId="72" applyNumberFormat="1" applyFont="1" applyFill="1" applyBorder="1" applyAlignment="1">
      <alignment horizontal="center" vertical="center"/>
    </xf>
    <xf numFmtId="177" fontId="1" fillId="0" borderId="0" xfId="44" applyNumberFormat="1"/>
    <xf numFmtId="4" fontId="26" fillId="0" borderId="19" xfId="72" applyNumberFormat="1" applyFont="1" applyFill="1" applyBorder="1" applyAlignment="1">
      <alignment horizontal="center" vertical="center"/>
    </xf>
    <xf numFmtId="165" fontId="27" fillId="0" borderId="0" xfId="72" applyFont="1" applyFill="1" applyAlignment="1">
      <alignment wrapText="1"/>
    </xf>
    <xf numFmtId="4" fontId="73" fillId="0" borderId="19" xfId="72" applyNumberFormat="1" applyFont="1" applyFill="1" applyBorder="1" applyAlignment="1">
      <alignment horizontal="center" vertical="center"/>
    </xf>
    <xf numFmtId="178" fontId="27" fillId="0" borderId="19" xfId="72" applyNumberFormat="1" applyFont="1" applyFill="1" applyBorder="1" applyAlignment="1">
      <alignment horizontal="center" vertical="center"/>
    </xf>
    <xf numFmtId="167" fontId="27" fillId="0" borderId="19" xfId="72" applyNumberFormat="1" applyFont="1" applyFill="1" applyBorder="1" applyAlignment="1">
      <alignment horizontal="center" vertical="center"/>
    </xf>
    <xf numFmtId="2" fontId="74" fillId="0" borderId="19" xfId="72" applyNumberFormat="1" applyFont="1" applyFill="1" applyBorder="1" applyAlignment="1">
      <alignment horizontal="center" vertical="center"/>
    </xf>
    <xf numFmtId="179" fontId="1" fillId="0" borderId="0" xfId="44" applyNumberFormat="1"/>
    <xf numFmtId="181" fontId="1" fillId="0" borderId="0" xfId="44" applyNumberFormat="1"/>
    <xf numFmtId="182" fontId="1" fillId="0" borderId="0" xfId="44" applyNumberFormat="1"/>
    <xf numFmtId="183" fontId="1" fillId="0" borderId="0" xfId="44" applyNumberFormat="1"/>
    <xf numFmtId="184" fontId="1" fillId="0" borderId="0" xfId="44" applyNumberFormat="1"/>
    <xf numFmtId="164" fontId="1" fillId="0" borderId="0" xfId="44" applyNumberFormat="1"/>
    <xf numFmtId="164" fontId="1" fillId="0" borderId="0" xfId="44" applyNumberFormat="1" applyAlignment="1">
      <alignment vertical="center"/>
    </xf>
    <xf numFmtId="177" fontId="1" fillId="0" borderId="0" xfId="44" applyNumberFormat="1" applyAlignment="1">
      <alignment vertical="center"/>
    </xf>
    <xf numFmtId="4" fontId="1" fillId="0" borderId="0" xfId="44" applyNumberFormat="1" applyAlignment="1">
      <alignment vertical="center"/>
    </xf>
    <xf numFmtId="185" fontId="1" fillId="0" borderId="0" xfId="44" applyNumberFormat="1"/>
    <xf numFmtId="4" fontId="27" fillId="0" borderId="19" xfId="72" applyNumberFormat="1" applyFont="1" applyFill="1" applyBorder="1" applyAlignment="1">
      <alignment horizontal="center" vertical="center"/>
    </xf>
    <xf numFmtId="4" fontId="1" fillId="0" borderId="19" xfId="72" applyNumberFormat="1" applyFont="1" applyFill="1" applyBorder="1" applyAlignment="1">
      <alignment horizontal="center" vertical="center"/>
    </xf>
    <xf numFmtId="186" fontId="1" fillId="0" borderId="0" xfId="44" applyNumberFormat="1"/>
    <xf numFmtId="169" fontId="26" fillId="0" borderId="19" xfId="72" applyNumberFormat="1" applyFont="1" applyFill="1" applyBorder="1" applyAlignment="1">
      <alignment horizontal="center" vertical="center"/>
    </xf>
    <xf numFmtId="169" fontId="27" fillId="0" borderId="19" xfId="72" applyNumberFormat="1" applyFont="1" applyFill="1" applyBorder="1" applyAlignment="1">
      <alignment horizontal="center" vertical="center"/>
    </xf>
    <xf numFmtId="187" fontId="1" fillId="0" borderId="0" xfId="44" applyNumberFormat="1"/>
    <xf numFmtId="165" fontId="3" fillId="0" borderId="30" xfId="72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188" fontId="1" fillId="0" borderId="0" xfId="44" applyNumberFormat="1"/>
    <xf numFmtId="169" fontId="1" fillId="0" borderId="19" xfId="72" applyNumberFormat="1" applyFont="1" applyFill="1" applyBorder="1" applyAlignment="1">
      <alignment horizontal="center" vertical="center"/>
    </xf>
    <xf numFmtId="169" fontId="1" fillId="0" borderId="0" xfId="44" applyNumberFormat="1"/>
    <xf numFmtId="0" fontId="62" fillId="0" borderId="0" xfId="57" applyFont="1" applyAlignment="1">
      <alignment horizontal="center" vertical="center" wrapText="1"/>
    </xf>
    <xf numFmtId="0" fontId="2" fillId="32" borderId="29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62" fillId="0" borderId="0" xfId="57" applyFont="1" applyAlignment="1">
      <alignment horizontal="left" vertical="center" wrapText="1"/>
    </xf>
    <xf numFmtId="0" fontId="62" fillId="0" borderId="0" xfId="42" applyFont="1" applyAlignment="1">
      <alignment horizontal="center" vertical="center" wrapText="1"/>
    </xf>
    <xf numFmtId="0" fontId="43" fillId="0" borderId="0" xfId="44" applyFont="1" applyAlignment="1">
      <alignment horizontal="center" vertical="center" wrapText="1"/>
    </xf>
    <xf numFmtId="49" fontId="47" fillId="0" borderId="19" xfId="44" applyNumberFormat="1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45" fillId="0" borderId="19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0" fontId="71" fillId="0" borderId="0" xfId="0" applyFont="1" applyAlignment="1">
      <alignment horizontal="left" vertical="center"/>
    </xf>
    <xf numFmtId="49" fontId="46" fillId="0" borderId="19" xfId="44" applyNumberFormat="1" applyFont="1" applyBorder="1" applyAlignment="1">
      <alignment horizontal="center" vertical="center"/>
    </xf>
    <xf numFmtId="165" fontId="2" fillId="0" borderId="19" xfId="72" applyFont="1" applyFill="1" applyBorder="1" applyAlignment="1">
      <alignment horizontal="center" vertical="center" wrapText="1"/>
    </xf>
    <xf numFmtId="49" fontId="42" fillId="0" borderId="19" xfId="44" applyNumberFormat="1" applyFont="1" applyBorder="1" applyAlignment="1">
      <alignment horizontal="center" vertical="center" wrapText="1"/>
    </xf>
    <xf numFmtId="0" fontId="45" fillId="0" borderId="0" xfId="44" applyFont="1" applyAlignment="1">
      <alignment horizontal="center" vertical="center" wrapText="1"/>
    </xf>
    <xf numFmtId="0" fontId="72" fillId="0" borderId="0" xfId="0" applyFont="1" applyAlignment="1">
      <alignment horizontal="left" vertical="top"/>
    </xf>
    <xf numFmtId="0" fontId="71" fillId="0" borderId="0" xfId="0" applyFont="1" applyAlignment="1">
      <alignment horizontal="left" vertical="center" wrapText="1"/>
    </xf>
    <xf numFmtId="49" fontId="27" fillId="0" borderId="0" xfId="44" applyNumberFormat="1" applyFont="1" applyAlignment="1">
      <alignment horizontal="left" vertical="top" wrapText="1"/>
    </xf>
    <xf numFmtId="49" fontId="27" fillId="0" borderId="0" xfId="44" applyNumberFormat="1" applyFont="1" applyAlignment="1">
      <alignment horizontal="left" vertical="center"/>
    </xf>
    <xf numFmtId="0" fontId="1" fillId="0" borderId="19" xfId="44" applyBorder="1" applyAlignment="1">
      <alignment horizontal="left" vertical="center" wrapText="1"/>
    </xf>
    <xf numFmtId="165" fontId="3" fillId="0" borderId="17" xfId="72" applyFont="1" applyFill="1" applyBorder="1" applyAlignment="1">
      <alignment horizontal="center" vertical="center" wrapText="1"/>
    </xf>
    <xf numFmtId="165" fontId="3" fillId="0" borderId="31" xfId="72" applyFont="1" applyFill="1" applyBorder="1" applyAlignment="1">
      <alignment horizontal="center" vertical="center" wrapText="1"/>
    </xf>
    <xf numFmtId="165" fontId="2" fillId="0" borderId="17" xfId="72" applyFont="1" applyFill="1" applyBorder="1" applyAlignment="1">
      <alignment horizontal="center" vertical="center" wrapText="1"/>
    </xf>
    <xf numFmtId="165" fontId="2" fillId="0" borderId="31" xfId="72" applyFont="1" applyFill="1" applyBorder="1" applyAlignment="1">
      <alignment horizontal="center" vertical="center" wrapText="1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1" xfId="37" xr:uid="{00000000-0005-0000-0000-000025000000}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0" xfId="47" xr:uid="{00000000-0005-0000-0000-00002F000000}"/>
    <cellStyle name="Обычный 4" xfId="48" xr:uid="{00000000-0005-0000-0000-000030000000}"/>
    <cellStyle name="Обычный 4 2" xfId="49" xr:uid="{00000000-0005-0000-0000-000031000000}"/>
    <cellStyle name="Обычный 5" xfId="50" xr:uid="{00000000-0005-0000-0000-000032000000}"/>
    <cellStyle name="Обычный 6" xfId="51" xr:uid="{00000000-0005-0000-0000-000033000000}"/>
    <cellStyle name="Обычный 6 2" xfId="52" xr:uid="{00000000-0005-0000-0000-000034000000}"/>
    <cellStyle name="Обычный 6 2 2" xfId="53" xr:uid="{00000000-0005-0000-0000-000035000000}"/>
    <cellStyle name="Обычный 6 2 3" xfId="54" xr:uid="{00000000-0005-0000-0000-000036000000}"/>
    <cellStyle name="Обычный 7" xfId="55" xr:uid="{00000000-0005-0000-0000-000037000000}"/>
    <cellStyle name="Обычный 7 2" xfId="56" xr:uid="{00000000-0005-0000-0000-000038000000}"/>
    <cellStyle name="Обычный 8" xfId="57" xr:uid="{00000000-0005-0000-0000-000039000000}"/>
    <cellStyle name="Обычный_BPnov (1)" xfId="58" xr:uid="{00000000-0005-0000-0000-00003A000000}"/>
    <cellStyle name="Обычный_Сводка для эот" xfId="59" xr:uid="{00000000-0005-0000-0000-00003B000000}"/>
    <cellStyle name="Обычный_Формат МЭ  - (кор  08 09 2010) 2" xfId="60" xr:uid="{00000000-0005-0000-0000-00003C000000}"/>
    <cellStyle name="Плохой 2" xfId="61" xr:uid="{00000000-0005-0000-0000-00003D000000}"/>
    <cellStyle name="Пояснение 2" xfId="62" xr:uid="{00000000-0005-0000-0000-00003E000000}"/>
    <cellStyle name="Примечание 2" xfId="63" xr:uid="{00000000-0005-0000-0000-00003F000000}"/>
    <cellStyle name="Процентный 2" xfId="64" xr:uid="{00000000-0005-0000-0000-000040000000}"/>
    <cellStyle name="Процентный 2 3" xfId="65" xr:uid="{00000000-0005-0000-0000-000041000000}"/>
    <cellStyle name="Процентный 2 3 2" xfId="66" xr:uid="{00000000-0005-0000-0000-000042000000}"/>
    <cellStyle name="Процентный 3" xfId="67" xr:uid="{00000000-0005-0000-0000-000043000000}"/>
    <cellStyle name="Процентный 4" xfId="68" xr:uid="{00000000-0005-0000-0000-000044000000}"/>
    <cellStyle name="Связанная ячейка 2" xfId="69" xr:uid="{00000000-0005-0000-0000-000045000000}"/>
    <cellStyle name="Стиль 1" xfId="70" xr:uid="{00000000-0005-0000-0000-000046000000}"/>
    <cellStyle name="Текст предупреждения 2" xfId="71" xr:uid="{00000000-0005-0000-0000-000047000000}"/>
    <cellStyle name="Финансовый" xfId="72" builtinId="3"/>
    <cellStyle name="Финансовый 2" xfId="73" xr:uid="{00000000-0005-0000-0000-000049000000}"/>
    <cellStyle name="Финансовый 2 2 2 2 2" xfId="74" xr:uid="{00000000-0005-0000-0000-00004A000000}"/>
    <cellStyle name="Финансовый 3" xfId="75" xr:uid="{00000000-0005-0000-0000-00004B000000}"/>
    <cellStyle name="Финансовый 5" xfId="76" xr:uid="{00000000-0005-0000-0000-00004C000000}"/>
    <cellStyle name="Финансовый 5 2" xfId="77" xr:uid="{00000000-0005-0000-0000-00004D000000}"/>
    <cellStyle name="Финансовый 6" xfId="78" xr:uid="{00000000-0005-0000-0000-00004E000000}"/>
    <cellStyle name="Финансовый_Смета 2000 г." xfId="79" xr:uid="{00000000-0005-0000-0000-00004F000000}"/>
    <cellStyle name="Хороший 2" xfId="80" xr:uid="{00000000-0005-0000-0000-000050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37" t="s">
        <v>236</v>
      </c>
      <c r="B1" s="338"/>
      <c r="C1" s="338"/>
      <c r="D1" s="338"/>
      <c r="E1" s="338"/>
      <c r="F1" s="338"/>
      <c r="G1" s="338"/>
    </row>
    <row r="2" spans="1:8" ht="16.5" thickBot="1" x14ac:dyDescent="0.3">
      <c r="A2" s="66" t="s">
        <v>0</v>
      </c>
      <c r="B2" s="67" t="s">
        <v>237</v>
      </c>
      <c r="C2" s="68" t="s">
        <v>238</v>
      </c>
      <c r="D2" s="68" t="s">
        <v>239</v>
      </c>
      <c r="E2" s="68" t="s">
        <v>240</v>
      </c>
      <c r="F2" s="68" t="s">
        <v>241</v>
      </c>
      <c r="G2" s="68" t="s">
        <v>198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242</v>
      </c>
      <c r="B4" s="74" t="s">
        <v>243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244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245</v>
      </c>
      <c r="B6" s="79" t="s">
        <v>246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247</v>
      </c>
      <c r="B7" s="79" t="s">
        <v>248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249</v>
      </c>
      <c r="B8" s="74" t="s">
        <v>250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76</v>
      </c>
      <c r="B9" s="74" t="s">
        <v>251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244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245</v>
      </c>
      <c r="B11" s="79" t="s">
        <v>252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247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253</v>
      </c>
      <c r="B13" s="79" t="s">
        <v>254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111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182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255</v>
      </c>
      <c r="B16" s="74" t="s">
        <v>256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257</v>
      </c>
      <c r="B17" s="74" t="s">
        <v>258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244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259</v>
      </c>
      <c r="B19" s="79" t="s">
        <v>260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261</v>
      </c>
      <c r="B20" s="79" t="s">
        <v>262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263</v>
      </c>
      <c r="B21" s="79" t="s">
        <v>264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265</v>
      </c>
      <c r="B22" s="74" t="s">
        <v>266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267</v>
      </c>
      <c r="B23" s="74" t="s">
        <v>268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76</v>
      </c>
      <c r="B24" s="79" t="s">
        <v>269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270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245</v>
      </c>
      <c r="B26" s="79" t="s">
        <v>271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247</v>
      </c>
      <c r="B27" s="95" t="s">
        <v>272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111</v>
      </c>
      <c r="B28" s="79" t="s">
        <v>273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270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274</v>
      </c>
      <c r="B30" s="79" t="s">
        <v>275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276</v>
      </c>
      <c r="B31" s="74" t="s">
        <v>277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278</v>
      </c>
      <c r="B32" s="74" t="s">
        <v>279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280</v>
      </c>
      <c r="B33" s="74" t="s">
        <v>281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282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244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76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111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182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255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283</v>
      </c>
      <c r="B40" s="74" t="s">
        <v>284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76</v>
      </c>
      <c r="B41" s="104" t="s">
        <v>285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111</v>
      </c>
      <c r="B42" s="79" t="s">
        <v>286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287</v>
      </c>
      <c r="C43" s="86" t="s">
        <v>288</v>
      </c>
      <c r="D43" s="108" t="s">
        <v>289</v>
      </c>
      <c r="E43" s="108" t="s">
        <v>288</v>
      </c>
      <c r="F43" s="108" t="s">
        <v>288</v>
      </c>
      <c r="G43" s="76" t="e">
        <f>#N/A</f>
        <v>#N/A</v>
      </c>
    </row>
    <row r="44" spans="1:8" x14ac:dyDescent="0.25">
      <c r="A44" s="73" t="s">
        <v>290</v>
      </c>
      <c r="B44" s="74" t="s">
        <v>291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76</v>
      </c>
      <c r="B45" s="104" t="s">
        <v>292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111</v>
      </c>
      <c r="B46" s="79" t="s">
        <v>293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287</v>
      </c>
      <c r="C47" s="86" t="s">
        <v>288</v>
      </c>
      <c r="D47" s="108" t="s">
        <v>289</v>
      </c>
      <c r="E47" s="110" t="s">
        <v>289</v>
      </c>
      <c r="F47" s="108" t="s">
        <v>289</v>
      </c>
      <c r="G47" s="76" t="e">
        <f>#N/A</f>
        <v>#N/A</v>
      </c>
    </row>
    <row r="48" spans="1:8" x14ac:dyDescent="0.25">
      <c r="A48" s="73" t="s">
        <v>294</v>
      </c>
      <c r="B48" s="74" t="s">
        <v>295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296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76</v>
      </c>
      <c r="B50" s="79" t="s">
        <v>297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245</v>
      </c>
      <c r="B51" s="79" t="s">
        <v>298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111</v>
      </c>
      <c r="B52" s="79" t="s">
        <v>299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300</v>
      </c>
      <c r="B53" s="74" t="s">
        <v>301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302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76</v>
      </c>
      <c r="B55" s="79" t="s">
        <v>303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245</v>
      </c>
      <c r="B56" s="79" t="s">
        <v>298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111</v>
      </c>
      <c r="B57" s="79" t="s">
        <v>299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304</v>
      </c>
      <c r="B58" s="74" t="s">
        <v>305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306</v>
      </c>
      <c r="B59" s="74" t="s">
        <v>307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76</v>
      </c>
      <c r="B60" s="79" t="s">
        <v>308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111</v>
      </c>
      <c r="B61" s="79" t="s">
        <v>309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310</v>
      </c>
      <c r="B62" s="74" t="s">
        <v>311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312</v>
      </c>
      <c r="B63" s="74" t="s">
        <v>313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298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312</v>
      </c>
      <c r="B65" s="74" t="s">
        <v>314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315</v>
      </c>
      <c r="B66" s="74" t="s">
        <v>316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317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76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111</v>
      </c>
      <c r="B70" s="116" t="s">
        <v>318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319</v>
      </c>
    </row>
    <row r="71" spans="1:8" x14ac:dyDescent="0.25">
      <c r="A71" s="78" t="s">
        <v>182</v>
      </c>
      <c r="B71" s="79" t="s">
        <v>320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39" t="s">
        <v>321</v>
      </c>
      <c r="B72" s="339"/>
      <c r="C72" s="339"/>
      <c r="D72" s="339"/>
      <c r="E72" s="339"/>
      <c r="F72" s="339"/>
      <c r="G72" s="339"/>
    </row>
    <row r="73" spans="1:8" ht="15" x14ac:dyDescent="0.25">
      <c r="A73" s="339"/>
      <c r="B73" s="339"/>
      <c r="C73" s="339"/>
      <c r="D73" s="339"/>
      <c r="E73" s="339"/>
      <c r="F73" s="339"/>
      <c r="G73" s="339"/>
    </row>
    <row r="74" spans="1:8" x14ac:dyDescent="0.25">
      <c r="A74" s="118" t="s">
        <v>322</v>
      </c>
      <c r="B74" s="118" t="s">
        <v>197</v>
      </c>
      <c r="C74" s="118" t="s">
        <v>323</v>
      </c>
      <c r="D74" s="118" t="s">
        <v>324</v>
      </c>
      <c r="E74" s="118" t="s">
        <v>325</v>
      </c>
      <c r="F74" s="118" t="s">
        <v>326</v>
      </c>
      <c r="G74" s="118" t="s">
        <v>198</v>
      </c>
    </row>
    <row r="75" spans="1:8" x14ac:dyDescent="0.25">
      <c r="A75" s="119"/>
      <c r="B75" s="119" t="s">
        <v>199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200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201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202</v>
      </c>
      <c r="B78" s="127" t="s">
        <v>203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204</v>
      </c>
      <c r="B79" s="123" t="s">
        <v>205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206</v>
      </c>
      <c r="B80" s="127" t="s">
        <v>207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208</v>
      </c>
      <c r="B81" s="123" t="s">
        <v>209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210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211</v>
      </c>
      <c r="B83" s="123" t="s">
        <v>212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210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213</v>
      </c>
      <c r="B85" s="123" t="s">
        <v>214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215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216</v>
      </c>
      <c r="B87" s="127" t="s">
        <v>327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217</v>
      </c>
      <c r="B88" s="123" t="s">
        <v>218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219</v>
      </c>
      <c r="B89" s="123" t="s">
        <v>220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221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39</v>
      </c>
      <c r="B91" s="123" t="s">
        <v>328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74</v>
      </c>
      <c r="B92" s="123" t="s">
        <v>222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75</v>
      </c>
      <c r="B93" s="123" t="s">
        <v>223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224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225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226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227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40</v>
      </c>
      <c r="B98" s="123" t="s">
        <v>228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229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230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231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232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41</v>
      </c>
      <c r="B103" s="123" t="s">
        <v>233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42</v>
      </c>
      <c r="B104" s="123" t="s">
        <v>234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43</v>
      </c>
      <c r="B105" s="123" t="s">
        <v>235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329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330</v>
      </c>
      <c r="C107" s="136"/>
      <c r="D107" s="132" t="s">
        <v>289</v>
      </c>
      <c r="E107" s="132" t="s">
        <v>289</v>
      </c>
      <c r="F107" s="132" t="s">
        <v>289</v>
      </c>
      <c r="G107" s="120" t="e">
        <f>#N/A</f>
        <v>#N/A</v>
      </c>
    </row>
    <row r="108" spans="1:7" x14ac:dyDescent="0.25">
      <c r="A108" s="133"/>
      <c r="B108" s="136" t="s">
        <v>331</v>
      </c>
      <c r="C108" s="136"/>
      <c r="D108" s="132" t="s">
        <v>289</v>
      </c>
      <c r="E108" s="132" t="s">
        <v>289</v>
      </c>
      <c r="F108" s="132" t="s">
        <v>289</v>
      </c>
      <c r="G108" s="120" t="e">
        <f>#N/A</f>
        <v>#N/A</v>
      </c>
    </row>
    <row r="109" spans="1:7" x14ac:dyDescent="0.25">
      <c r="A109" s="133"/>
      <c r="B109" s="136" t="s">
        <v>332</v>
      </c>
      <c r="C109" s="136"/>
      <c r="D109" s="132" t="s">
        <v>289</v>
      </c>
      <c r="E109" s="132" t="s">
        <v>289</v>
      </c>
      <c r="F109" s="132" t="s">
        <v>289</v>
      </c>
      <c r="G109" s="132" t="s">
        <v>289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333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334</v>
      </c>
      <c r="B113" s="144" t="s">
        <v>335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336</v>
      </c>
      <c r="B114" s="144" t="s">
        <v>337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338</v>
      </c>
      <c r="B115" s="144" t="s">
        <v>339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340</v>
      </c>
      <c r="B116" s="144" t="s">
        <v>341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342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343</v>
      </c>
      <c r="B119" s="144" t="s">
        <v>344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345</v>
      </c>
      <c r="B120" s="144" t="s">
        <v>346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39" t="s">
        <v>347</v>
      </c>
      <c r="B122" s="339"/>
      <c r="C122" s="339"/>
      <c r="D122" s="339"/>
      <c r="E122" s="339"/>
      <c r="F122" s="339"/>
      <c r="G122" s="339"/>
      <c r="H122" s="106"/>
      <c r="I122" s="106"/>
      <c r="J122" s="106"/>
      <c r="K122" s="106"/>
      <c r="L122" s="106"/>
    </row>
    <row r="123" spans="1:12" x14ac:dyDescent="0.25">
      <c r="A123" s="339"/>
      <c r="B123" s="339"/>
      <c r="C123" s="339"/>
      <c r="D123" s="339"/>
      <c r="E123" s="339"/>
      <c r="F123" s="339"/>
      <c r="G123" s="339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198</v>
      </c>
    </row>
    <row r="125" spans="1:12" x14ac:dyDescent="0.25">
      <c r="A125" s="123"/>
      <c r="B125" s="104" t="s">
        <v>348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349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350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351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352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353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354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355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349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350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351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352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353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356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357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358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359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279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360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361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362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363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364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365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366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367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352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368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369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370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365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366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371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352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372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373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374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375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376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364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377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378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379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364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380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381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382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62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383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384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385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386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387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388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389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384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390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391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392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393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394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395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198</v>
      </c>
      <c r="H190" s="191" t="s">
        <v>396</v>
      </c>
    </row>
    <row r="191" spans="1:8" x14ac:dyDescent="0.25">
      <c r="A191" s="186"/>
      <c r="B191" s="188" t="s">
        <v>313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397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398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399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395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198</v>
      </c>
      <c r="H195" s="191" t="s">
        <v>396</v>
      </c>
    </row>
    <row r="196" spans="1:9" x14ac:dyDescent="0.25">
      <c r="A196" s="196"/>
      <c r="B196" s="188" t="s">
        <v>295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400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401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40" t="s">
        <v>402</v>
      </c>
    </row>
    <row r="199" spans="1:9" x14ac:dyDescent="0.25">
      <c r="A199" s="196"/>
      <c r="B199" s="200" t="s">
        <v>403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40"/>
    </row>
    <row r="200" spans="1:9" x14ac:dyDescent="0.25">
      <c r="A200" s="196"/>
      <c r="B200" s="188" t="s">
        <v>404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405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395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198</v>
      </c>
      <c r="H203" s="191" t="s">
        <v>396</v>
      </c>
    </row>
    <row r="204" spans="1:9" x14ac:dyDescent="0.25">
      <c r="A204" s="186"/>
      <c r="B204" s="188" t="s">
        <v>348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41" t="s">
        <v>406</v>
      </c>
    </row>
    <row r="205" spans="1:9" x14ac:dyDescent="0.25">
      <c r="A205" s="186"/>
      <c r="B205" s="188" t="s">
        <v>354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41"/>
    </row>
    <row r="206" spans="1:9" x14ac:dyDescent="0.25">
      <c r="A206" s="186"/>
      <c r="B206" s="188" t="s">
        <v>357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41"/>
    </row>
    <row r="207" spans="1:9" x14ac:dyDescent="0.25">
      <c r="A207" s="186"/>
      <c r="B207" s="188" t="s">
        <v>358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41"/>
      <c r="I207" s="106"/>
    </row>
    <row r="208" spans="1:9" x14ac:dyDescent="0.25">
      <c r="A208" s="186"/>
      <c r="B208" s="188" t="s">
        <v>275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279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360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407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395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198</v>
      </c>
      <c r="H213" s="191" t="s">
        <v>396</v>
      </c>
    </row>
    <row r="214" spans="1:8" x14ac:dyDescent="0.25">
      <c r="A214" s="196"/>
      <c r="B214" s="188" t="s">
        <v>408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409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410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411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395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198</v>
      </c>
      <c r="H219" s="191" t="s">
        <v>396</v>
      </c>
    </row>
    <row r="220" spans="1:8" x14ac:dyDescent="0.25">
      <c r="A220" s="196"/>
      <c r="B220" s="208" t="s">
        <v>412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413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414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415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416</v>
      </c>
    </row>
    <row r="224" spans="1:8" x14ac:dyDescent="0.25">
      <c r="A224" s="196"/>
      <c r="B224" s="208" t="s">
        <v>417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418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419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420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421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422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423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424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423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425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426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427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428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429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183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430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431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183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432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433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434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395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198</v>
      </c>
      <c r="H247" s="191" t="s">
        <v>396</v>
      </c>
    </row>
    <row r="248" spans="1:8" ht="17.25" x14ac:dyDescent="0.25">
      <c r="A248" s="196"/>
      <c r="B248" s="220" t="s">
        <v>435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436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437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438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439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440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438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439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441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442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443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444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445</v>
      </c>
      <c r="C261" s="228" t="s">
        <v>446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447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395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198</v>
      </c>
      <c r="H264" s="191" t="s">
        <v>396</v>
      </c>
    </row>
    <row r="265" spans="1:8" ht="45" x14ac:dyDescent="0.25">
      <c r="A265" s="186"/>
      <c r="B265" s="220" t="s">
        <v>448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449</v>
      </c>
    </row>
    <row r="266" spans="1:8" x14ac:dyDescent="0.25">
      <c r="A266" s="186"/>
      <c r="B266" s="231" t="s">
        <v>450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451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452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453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454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455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456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457</v>
      </c>
    </row>
    <row r="274" spans="1:9" x14ac:dyDescent="0.25">
      <c r="A274" s="186"/>
      <c r="B274" s="206" t="s">
        <v>458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458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459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460</v>
      </c>
    </row>
    <row r="278" spans="1:9" x14ac:dyDescent="0.25">
      <c r="A278" s="243"/>
      <c r="B278" s="206" t="s">
        <v>461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462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463</v>
      </c>
      <c r="I279" s="163"/>
    </row>
    <row r="280" spans="1:9" ht="31.5" x14ac:dyDescent="0.25">
      <c r="A280" s="243"/>
      <c r="B280" s="241" t="s">
        <v>464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465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198</v>
      </c>
      <c r="H285" s="191" t="s">
        <v>396</v>
      </c>
    </row>
    <row r="286" spans="1:9" x14ac:dyDescent="0.25">
      <c r="A286" s="243"/>
      <c r="B286" s="188" t="s">
        <v>466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36" t="s">
        <v>467</v>
      </c>
    </row>
    <row r="287" spans="1:9" x14ac:dyDescent="0.25">
      <c r="A287" s="243"/>
      <c r="B287" s="188" t="s">
        <v>468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36"/>
    </row>
    <row r="288" spans="1:9" x14ac:dyDescent="0.25">
      <c r="A288" s="243"/>
      <c r="B288" s="188" t="s">
        <v>469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36"/>
    </row>
    <row r="289" spans="1:8" x14ac:dyDescent="0.25">
      <c r="A289" s="243"/>
      <c r="B289" s="245" t="s">
        <v>470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36"/>
    </row>
    <row r="290" spans="1:8" x14ac:dyDescent="0.25">
      <c r="A290" s="243"/>
      <c r="B290" s="245" t="s">
        <v>252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36"/>
    </row>
    <row r="291" spans="1:8" x14ac:dyDescent="0.25">
      <c r="A291" s="243"/>
      <c r="B291" s="188" t="s">
        <v>471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36"/>
    </row>
    <row r="292" spans="1:8" x14ac:dyDescent="0.25">
      <c r="A292" s="243"/>
      <c r="B292" s="206" t="s">
        <v>472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473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60"/>
  <sheetViews>
    <sheetView tabSelected="1" view="pageBreakPreview" zoomScale="70" zoomScaleNormal="75" zoomScaleSheetLayoutView="70" workbookViewId="0">
      <selection activeCell="N15" sqref="N15"/>
    </sheetView>
  </sheetViews>
  <sheetFormatPr defaultColWidth="10.28515625" defaultRowHeight="15.75" x14ac:dyDescent="0.25"/>
  <cols>
    <col min="1" max="1" width="10.140625" style="279" customWidth="1"/>
    <col min="2" max="2" width="93.140625" style="273" customWidth="1"/>
    <col min="3" max="3" width="12.28515625" style="274" customWidth="1"/>
    <col min="4" max="5" width="19.7109375" style="285" customWidth="1"/>
    <col min="6" max="6" width="18" style="285" customWidth="1"/>
    <col min="7" max="9" width="18.85546875" style="285" customWidth="1"/>
    <col min="10" max="10" width="17.5703125" style="285" customWidth="1"/>
    <col min="11" max="11" width="19.5703125" style="285" customWidth="1"/>
    <col min="12" max="12" width="19.7109375" style="275" bestFit="1" customWidth="1"/>
    <col min="13" max="13" width="20.85546875" style="275" customWidth="1"/>
    <col min="14" max="14" width="25.42578125" style="275" customWidth="1"/>
    <col min="15" max="15" width="12.42578125" style="275" bestFit="1" customWidth="1"/>
    <col min="16" max="16" width="10.28515625" style="275"/>
    <col min="17" max="17" width="12.42578125" style="275" bestFit="1" customWidth="1"/>
    <col min="18" max="18" width="10.28515625" style="275"/>
    <col min="19" max="19" width="18.42578125" style="275" customWidth="1"/>
    <col min="20" max="16384" width="10.28515625" style="275"/>
  </cols>
  <sheetData>
    <row r="1" spans="1:11" ht="18.75" x14ac:dyDescent="0.25">
      <c r="K1" s="286"/>
    </row>
    <row r="2" spans="1:11" ht="48" customHeight="1" x14ac:dyDescent="0.25">
      <c r="K2" s="310" t="s">
        <v>1127</v>
      </c>
    </row>
    <row r="3" spans="1:11" ht="18.75" x14ac:dyDescent="0.25">
      <c r="K3" s="286"/>
    </row>
    <row r="4" spans="1:11" ht="18.75" x14ac:dyDescent="0.25">
      <c r="K4" s="286"/>
    </row>
    <row r="5" spans="1:11" ht="18.75" x14ac:dyDescent="0.25">
      <c r="K5" s="286"/>
    </row>
    <row r="6" spans="1:11" x14ac:dyDescent="0.25">
      <c r="A6" s="342" t="s">
        <v>1123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</row>
    <row r="7" spans="1:11" x14ac:dyDescent="0.25">
      <c r="A7" s="342"/>
      <c r="B7" s="342"/>
      <c r="C7" s="342"/>
      <c r="D7" s="342"/>
      <c r="E7" s="342"/>
      <c r="F7" s="342"/>
      <c r="G7" s="342"/>
      <c r="H7" s="342"/>
      <c r="I7" s="342"/>
      <c r="J7" s="342"/>
      <c r="K7" s="342"/>
    </row>
    <row r="9" spans="1:11" ht="21.75" customHeight="1" x14ac:dyDescent="0.25">
      <c r="A9" s="347" t="s">
        <v>1128</v>
      </c>
      <c r="B9" s="347"/>
      <c r="C9" s="347"/>
    </row>
    <row r="10" spans="1:11" x14ac:dyDescent="0.25">
      <c r="B10" s="282" t="s">
        <v>608</v>
      </c>
    </row>
    <row r="11" spans="1:11" ht="18.75" x14ac:dyDescent="0.25">
      <c r="B11" s="294" t="s">
        <v>1129</v>
      </c>
    </row>
    <row r="12" spans="1:11" ht="15.75" customHeight="1" x14ac:dyDescent="0.25">
      <c r="A12" s="347" t="s">
        <v>1133</v>
      </c>
      <c r="B12" s="347"/>
    </row>
    <row r="13" spans="1:11" ht="18.75" x14ac:dyDescent="0.25">
      <c r="B13" s="283"/>
    </row>
    <row r="14" spans="1:11" ht="49.5" customHeight="1" x14ac:dyDescent="0.25">
      <c r="A14" s="353" t="s">
        <v>1134</v>
      </c>
      <c r="B14" s="353"/>
      <c r="C14" s="353"/>
      <c r="D14" s="353"/>
      <c r="E14" s="353"/>
      <c r="F14" s="353"/>
      <c r="G14" s="353"/>
      <c r="H14" s="353"/>
      <c r="I14" s="353"/>
      <c r="J14" s="353"/>
      <c r="K14" s="353"/>
    </row>
    <row r="15" spans="1:11" x14ac:dyDescent="0.25">
      <c r="A15" s="352" t="s">
        <v>607</v>
      </c>
      <c r="B15" s="352"/>
    </row>
    <row r="16" spans="1:11" x14ac:dyDescent="0.25">
      <c r="A16" s="275"/>
      <c r="B16" s="275"/>
      <c r="C16" s="275"/>
    </row>
    <row r="17" spans="1:11" x14ac:dyDescent="0.25">
      <c r="A17" s="275"/>
      <c r="B17" s="275"/>
      <c r="C17" s="281"/>
    </row>
    <row r="18" spans="1:11" ht="18.75" hidden="1" customHeight="1" x14ac:dyDescent="0.25">
      <c r="A18" s="351" t="s">
        <v>926</v>
      </c>
      <c r="B18" s="351"/>
      <c r="C18" s="351"/>
      <c r="D18" s="351"/>
      <c r="E18" s="351"/>
      <c r="F18" s="351"/>
      <c r="G18" s="351"/>
      <c r="H18" s="351"/>
      <c r="I18" s="351"/>
      <c r="J18" s="351"/>
      <c r="K18" s="351"/>
    </row>
    <row r="19" spans="1:11" ht="47.25" hidden="1" customHeight="1" x14ac:dyDescent="0.25">
      <c r="A19" s="350" t="s">
        <v>0</v>
      </c>
      <c r="B19" s="346" t="s">
        <v>1</v>
      </c>
      <c r="C19" s="346" t="s">
        <v>609</v>
      </c>
      <c r="D19" s="331" t="s">
        <v>1120</v>
      </c>
      <c r="E19" s="357" t="s">
        <v>1135</v>
      </c>
      <c r="F19" s="349" t="s">
        <v>1121</v>
      </c>
      <c r="G19" s="349"/>
      <c r="H19" s="349" t="s">
        <v>1124</v>
      </c>
      <c r="I19" s="349"/>
      <c r="J19" s="349" t="s">
        <v>522</v>
      </c>
      <c r="K19" s="349"/>
    </row>
    <row r="20" spans="1:11" ht="57.75" hidden="1" customHeight="1" x14ac:dyDescent="0.25">
      <c r="A20" s="350"/>
      <c r="B20" s="346"/>
      <c r="C20" s="346"/>
      <c r="D20" s="287" t="s">
        <v>1119</v>
      </c>
      <c r="E20" s="358"/>
      <c r="F20" s="287" t="s">
        <v>1119</v>
      </c>
      <c r="G20" s="287" t="s">
        <v>610</v>
      </c>
      <c r="H20" s="287" t="s">
        <v>1119</v>
      </c>
      <c r="I20" s="287" t="s">
        <v>610</v>
      </c>
      <c r="J20" s="287" t="s">
        <v>1119</v>
      </c>
      <c r="K20" s="287" t="s">
        <v>1132</v>
      </c>
    </row>
    <row r="21" spans="1:11" s="284" customFormat="1" hidden="1" x14ac:dyDescent="0.25">
      <c r="A21" s="297">
        <v>1</v>
      </c>
      <c r="B21" s="298">
        <v>2</v>
      </c>
      <c r="C21" s="298">
        <v>3</v>
      </c>
      <c r="D21" s="298">
        <v>4</v>
      </c>
      <c r="E21" s="298">
        <v>5</v>
      </c>
      <c r="F21" s="298">
        <v>6</v>
      </c>
      <c r="G21" s="298">
        <v>7</v>
      </c>
      <c r="H21" s="298">
        <v>8</v>
      </c>
      <c r="I21" s="298">
        <v>9</v>
      </c>
      <c r="J21" s="298">
        <v>10</v>
      </c>
      <c r="K21" s="298">
        <v>11</v>
      </c>
    </row>
    <row r="22" spans="1:11" s="284" customFormat="1" hidden="1" x14ac:dyDescent="0.25">
      <c r="A22" s="288" t="s">
        <v>533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</row>
    <row r="23" spans="1:11" s="284" customFormat="1" hidden="1" x14ac:dyDescent="0.25">
      <c r="A23" s="288" t="s">
        <v>16</v>
      </c>
      <c r="B23" s="304" t="s">
        <v>1036</v>
      </c>
      <c r="C23" s="288" t="s">
        <v>759</v>
      </c>
      <c r="D23" s="309">
        <v>9652.3102002495998</v>
      </c>
      <c r="E23" s="309">
        <f>9729145.72197/1000</f>
        <v>9729.1457219699987</v>
      </c>
      <c r="F23" s="309">
        <f>10521.0181182721-250</f>
        <v>10271.018118272101</v>
      </c>
      <c r="G23" s="309">
        <f>D23*1.09-150</f>
        <v>10371.018118272064</v>
      </c>
      <c r="H23" s="309">
        <v>11015.505969830851</v>
      </c>
      <c r="I23" s="309">
        <f>G23*1.047+380</f>
        <v>11238.455969830851</v>
      </c>
      <c r="J23" s="309">
        <f>H23+F23+D23</f>
        <v>30938.834288352555</v>
      </c>
      <c r="K23" s="309">
        <f>I23+G23+E23</f>
        <v>31338.619810072913</v>
      </c>
    </row>
    <row r="24" spans="1:11" s="284" customFormat="1" hidden="1" x14ac:dyDescent="0.25">
      <c r="A24" s="299" t="s">
        <v>17</v>
      </c>
      <c r="B24" s="266" t="s">
        <v>1037</v>
      </c>
      <c r="C24" s="300" t="s">
        <v>759</v>
      </c>
      <c r="D24" s="305" t="s">
        <v>289</v>
      </c>
      <c r="E24" s="305" t="s">
        <v>289</v>
      </c>
      <c r="F24" s="305" t="s">
        <v>289</v>
      </c>
      <c r="G24" s="305" t="s">
        <v>289</v>
      </c>
      <c r="H24" s="305" t="s">
        <v>289</v>
      </c>
      <c r="I24" s="305" t="s">
        <v>289</v>
      </c>
      <c r="J24" s="305" t="s">
        <v>289</v>
      </c>
      <c r="K24" s="305" t="s">
        <v>289</v>
      </c>
    </row>
    <row r="25" spans="1:11" s="284" customFormat="1" ht="31.5" hidden="1" x14ac:dyDescent="0.25">
      <c r="A25" s="299" t="s">
        <v>202</v>
      </c>
      <c r="B25" s="267" t="s">
        <v>911</v>
      </c>
      <c r="C25" s="300" t="s">
        <v>759</v>
      </c>
      <c r="D25" s="305" t="s">
        <v>289</v>
      </c>
      <c r="E25" s="305" t="s">
        <v>289</v>
      </c>
      <c r="F25" s="305" t="s">
        <v>289</v>
      </c>
      <c r="G25" s="305" t="s">
        <v>289</v>
      </c>
      <c r="H25" s="305" t="s">
        <v>289</v>
      </c>
      <c r="I25" s="305" t="s">
        <v>289</v>
      </c>
      <c r="J25" s="305" t="s">
        <v>289</v>
      </c>
      <c r="K25" s="305" t="s">
        <v>289</v>
      </c>
    </row>
    <row r="26" spans="1:11" s="284" customFormat="1" ht="31.5" hidden="1" x14ac:dyDescent="0.25">
      <c r="A26" s="299" t="s">
        <v>204</v>
      </c>
      <c r="B26" s="267" t="s">
        <v>912</v>
      </c>
      <c r="C26" s="300" t="s">
        <v>759</v>
      </c>
      <c r="D26" s="305" t="s">
        <v>289</v>
      </c>
      <c r="E26" s="305" t="s">
        <v>289</v>
      </c>
      <c r="F26" s="305" t="s">
        <v>289</v>
      </c>
      <c r="G26" s="305" t="s">
        <v>289</v>
      </c>
      <c r="H26" s="305" t="s">
        <v>289</v>
      </c>
      <c r="I26" s="305" t="s">
        <v>289</v>
      </c>
      <c r="J26" s="305" t="s">
        <v>289</v>
      </c>
      <c r="K26" s="305" t="s">
        <v>289</v>
      </c>
    </row>
    <row r="27" spans="1:11" s="284" customFormat="1" ht="31.5" hidden="1" x14ac:dyDescent="0.25">
      <c r="A27" s="299" t="s">
        <v>206</v>
      </c>
      <c r="B27" s="267" t="s">
        <v>897</v>
      </c>
      <c r="C27" s="300" t="s">
        <v>759</v>
      </c>
      <c r="D27" s="305" t="s">
        <v>289</v>
      </c>
      <c r="E27" s="305" t="s">
        <v>289</v>
      </c>
      <c r="F27" s="305" t="s">
        <v>289</v>
      </c>
      <c r="G27" s="305" t="s">
        <v>289</v>
      </c>
      <c r="H27" s="305" t="s">
        <v>289</v>
      </c>
      <c r="I27" s="305" t="s">
        <v>289</v>
      </c>
      <c r="J27" s="305" t="s">
        <v>289</v>
      </c>
      <c r="K27" s="305" t="s">
        <v>289</v>
      </c>
    </row>
    <row r="28" spans="1:11" s="284" customFormat="1" hidden="1" x14ac:dyDescent="0.25">
      <c r="A28" s="299" t="s">
        <v>18</v>
      </c>
      <c r="B28" s="266" t="s">
        <v>1075</v>
      </c>
      <c r="C28" s="300" t="s">
        <v>759</v>
      </c>
      <c r="D28" s="305" t="s">
        <v>289</v>
      </c>
      <c r="E28" s="305" t="s">
        <v>289</v>
      </c>
      <c r="F28" s="305" t="s">
        <v>289</v>
      </c>
      <c r="G28" s="305" t="s">
        <v>289</v>
      </c>
      <c r="H28" s="305" t="s">
        <v>289</v>
      </c>
      <c r="I28" s="305" t="s">
        <v>289</v>
      </c>
      <c r="J28" s="305" t="s">
        <v>289</v>
      </c>
      <c r="K28" s="305" t="s">
        <v>289</v>
      </c>
    </row>
    <row r="29" spans="1:11" s="284" customFormat="1" hidden="1" x14ac:dyDescent="0.25">
      <c r="A29" s="299" t="s">
        <v>21</v>
      </c>
      <c r="B29" s="266" t="s">
        <v>957</v>
      </c>
      <c r="C29" s="300" t="s">
        <v>759</v>
      </c>
      <c r="D29" s="305" t="s">
        <v>289</v>
      </c>
      <c r="E29" s="305" t="s">
        <v>289</v>
      </c>
      <c r="F29" s="305" t="s">
        <v>289</v>
      </c>
      <c r="G29" s="305" t="s">
        <v>289</v>
      </c>
      <c r="H29" s="305" t="s">
        <v>289</v>
      </c>
      <c r="I29" s="305" t="s">
        <v>289</v>
      </c>
      <c r="J29" s="305" t="s">
        <v>289</v>
      </c>
      <c r="K29" s="305" t="s">
        <v>289</v>
      </c>
    </row>
    <row r="30" spans="1:11" s="284" customFormat="1" hidden="1" x14ac:dyDescent="0.25">
      <c r="A30" s="299" t="s">
        <v>39</v>
      </c>
      <c r="B30" s="266" t="s">
        <v>1076</v>
      </c>
      <c r="C30" s="300" t="s">
        <v>759</v>
      </c>
      <c r="D30" s="305" t="s">
        <v>289</v>
      </c>
      <c r="E30" s="305" t="s">
        <v>289</v>
      </c>
      <c r="F30" s="305" t="s">
        <v>289</v>
      </c>
      <c r="G30" s="305" t="s">
        <v>289</v>
      </c>
      <c r="H30" s="305" t="s">
        <v>289</v>
      </c>
      <c r="I30" s="305" t="s">
        <v>289</v>
      </c>
      <c r="J30" s="305" t="s">
        <v>289</v>
      </c>
      <c r="K30" s="305" t="s">
        <v>289</v>
      </c>
    </row>
    <row r="31" spans="1:11" s="284" customFormat="1" hidden="1" x14ac:dyDescent="0.25">
      <c r="A31" s="299" t="s">
        <v>75</v>
      </c>
      <c r="B31" s="266" t="s">
        <v>958</v>
      </c>
      <c r="C31" s="300" t="s">
        <v>759</v>
      </c>
      <c r="D31" s="305" t="s">
        <v>289</v>
      </c>
      <c r="E31" s="305" t="s">
        <v>289</v>
      </c>
      <c r="F31" s="305" t="s">
        <v>289</v>
      </c>
      <c r="G31" s="305" t="s">
        <v>289</v>
      </c>
      <c r="H31" s="305" t="s">
        <v>289</v>
      </c>
      <c r="I31" s="305" t="s">
        <v>289</v>
      </c>
      <c r="J31" s="305" t="s">
        <v>289</v>
      </c>
      <c r="K31" s="305" t="s">
        <v>289</v>
      </c>
    </row>
    <row r="32" spans="1:11" s="284" customFormat="1" hidden="1" x14ac:dyDescent="0.25">
      <c r="A32" s="299" t="s">
        <v>85</v>
      </c>
      <c r="B32" s="266" t="s">
        <v>959</v>
      </c>
      <c r="C32" s="300" t="s">
        <v>759</v>
      </c>
      <c r="D32" s="309">
        <v>9652.3102002495998</v>
      </c>
      <c r="E32" s="309">
        <v>9723.4034601799995</v>
      </c>
      <c r="F32" s="309">
        <v>10521.018118272101</v>
      </c>
      <c r="G32" s="309">
        <f>G23</f>
        <v>10371.018118272064</v>
      </c>
      <c r="H32" s="309">
        <v>11015.505969830851</v>
      </c>
      <c r="I32" s="309">
        <f>I23</f>
        <v>11238.455969830851</v>
      </c>
      <c r="J32" s="309">
        <f>H32+F32+D32</f>
        <v>31188.834288352555</v>
      </c>
      <c r="K32" s="309">
        <f>I32+G32+E32</f>
        <v>31332.877548282915</v>
      </c>
    </row>
    <row r="33" spans="1:13" s="284" customFormat="1" hidden="1" x14ac:dyDescent="0.25">
      <c r="A33" s="299" t="s">
        <v>752</v>
      </c>
      <c r="B33" s="266" t="s">
        <v>1083</v>
      </c>
      <c r="C33" s="300" t="s">
        <v>759</v>
      </c>
      <c r="D33" s="276" t="s">
        <v>289</v>
      </c>
      <c r="E33" s="276"/>
      <c r="F33" s="276" t="s">
        <v>289</v>
      </c>
      <c r="G33" s="276" t="s">
        <v>289</v>
      </c>
      <c r="H33" s="276" t="s">
        <v>289</v>
      </c>
      <c r="I33" s="276" t="s">
        <v>289</v>
      </c>
      <c r="J33" s="276" t="s">
        <v>289</v>
      </c>
      <c r="K33" s="305" t="s">
        <v>289</v>
      </c>
    </row>
    <row r="34" spans="1:13" s="284" customFormat="1" ht="31.5" hidden="1" x14ac:dyDescent="0.25">
      <c r="A34" s="299" t="s">
        <v>753</v>
      </c>
      <c r="B34" s="267" t="s">
        <v>828</v>
      </c>
      <c r="C34" s="300" t="s">
        <v>759</v>
      </c>
      <c r="D34" s="276" t="s">
        <v>289</v>
      </c>
      <c r="E34" s="276"/>
      <c r="F34" s="276" t="s">
        <v>289</v>
      </c>
      <c r="G34" s="276" t="s">
        <v>289</v>
      </c>
      <c r="H34" s="276" t="s">
        <v>289</v>
      </c>
      <c r="I34" s="276" t="s">
        <v>289</v>
      </c>
      <c r="J34" s="276" t="s">
        <v>289</v>
      </c>
      <c r="K34" s="305" t="s">
        <v>289</v>
      </c>
    </row>
    <row r="35" spans="1:13" s="284" customFormat="1" hidden="1" x14ac:dyDescent="0.25">
      <c r="A35" s="299" t="s">
        <v>998</v>
      </c>
      <c r="B35" s="268" t="s">
        <v>649</v>
      </c>
      <c r="C35" s="300" t="s">
        <v>759</v>
      </c>
      <c r="D35" s="276" t="s">
        <v>289</v>
      </c>
      <c r="E35" s="276"/>
      <c r="F35" s="276" t="s">
        <v>289</v>
      </c>
      <c r="G35" s="276" t="s">
        <v>289</v>
      </c>
      <c r="H35" s="276" t="s">
        <v>289</v>
      </c>
      <c r="I35" s="276" t="s">
        <v>289</v>
      </c>
      <c r="J35" s="276" t="s">
        <v>289</v>
      </c>
      <c r="K35" s="305" t="s">
        <v>289</v>
      </c>
    </row>
    <row r="36" spans="1:13" s="284" customFormat="1" hidden="1" x14ac:dyDescent="0.25">
      <c r="A36" s="299" t="s">
        <v>999</v>
      </c>
      <c r="B36" s="268" t="s">
        <v>637</v>
      </c>
      <c r="C36" s="300" t="s">
        <v>759</v>
      </c>
      <c r="D36" s="276" t="s">
        <v>289</v>
      </c>
      <c r="E36" s="276"/>
      <c r="F36" s="276" t="s">
        <v>289</v>
      </c>
      <c r="G36" s="276" t="s">
        <v>289</v>
      </c>
      <c r="H36" s="276" t="s">
        <v>289</v>
      </c>
      <c r="I36" s="276" t="s">
        <v>289</v>
      </c>
      <c r="J36" s="276" t="s">
        <v>289</v>
      </c>
      <c r="K36" s="305" t="s">
        <v>289</v>
      </c>
    </row>
    <row r="37" spans="1:13" s="284" customFormat="1" hidden="1" x14ac:dyDescent="0.25">
      <c r="A37" s="299" t="s">
        <v>754</v>
      </c>
      <c r="B37" s="266" t="s">
        <v>960</v>
      </c>
      <c r="C37" s="300" t="s">
        <v>759</v>
      </c>
      <c r="D37" s="276" t="s">
        <v>289</v>
      </c>
      <c r="E37" s="309">
        <v>5.7422617900000006</v>
      </c>
      <c r="F37" s="276" t="s">
        <v>289</v>
      </c>
      <c r="G37" s="276" t="s">
        <v>289</v>
      </c>
      <c r="H37" s="276" t="s">
        <v>289</v>
      </c>
      <c r="I37" s="276" t="s">
        <v>289</v>
      </c>
      <c r="J37" s="276" t="s">
        <v>289</v>
      </c>
      <c r="K37" s="305" t="s">
        <v>289</v>
      </c>
    </row>
    <row r="38" spans="1:13" s="284" customFormat="1" ht="31.5" hidden="1" x14ac:dyDescent="0.25">
      <c r="A38" s="299" t="s">
        <v>19</v>
      </c>
      <c r="B38" s="127" t="s">
        <v>1038</v>
      </c>
      <c r="C38" s="300" t="s">
        <v>759</v>
      </c>
      <c r="D38" s="309">
        <v>9379.2923951273315</v>
      </c>
      <c r="E38" s="309">
        <v>9494.1764696400023</v>
      </c>
      <c r="F38" s="309">
        <v>9942.0499388349726</v>
      </c>
      <c r="G38" s="309">
        <f>E38*1.06</f>
        <v>10063.827057818404</v>
      </c>
      <c r="H38" s="309">
        <v>10409.326285960216</v>
      </c>
      <c r="I38" s="309">
        <f>G38*1.047</f>
        <v>10536.826929535868</v>
      </c>
      <c r="J38" s="309">
        <f>H38+F38+D38</f>
        <v>29730.668619922522</v>
      </c>
      <c r="K38" s="309">
        <f>I38+G38+E38</f>
        <v>30094.830456994274</v>
      </c>
    </row>
    <row r="39" spans="1:13" s="284" customFormat="1" hidden="1" x14ac:dyDescent="0.25">
      <c r="A39" s="299" t="s">
        <v>23</v>
      </c>
      <c r="B39" s="266" t="s">
        <v>1037</v>
      </c>
      <c r="C39" s="300" t="s">
        <v>759</v>
      </c>
      <c r="D39" s="305" t="s">
        <v>289</v>
      </c>
      <c r="E39" s="305"/>
      <c r="F39" s="305" t="s">
        <v>289</v>
      </c>
      <c r="G39" s="305" t="s">
        <v>289</v>
      </c>
      <c r="H39" s="305" t="s">
        <v>289</v>
      </c>
      <c r="I39" s="305" t="s">
        <v>289</v>
      </c>
      <c r="J39" s="305" t="s">
        <v>289</v>
      </c>
      <c r="K39" s="305" t="s">
        <v>289</v>
      </c>
      <c r="M39" s="323"/>
    </row>
    <row r="40" spans="1:13" s="284" customFormat="1" ht="31.5" hidden="1" x14ac:dyDescent="0.25">
      <c r="A40" s="299" t="s">
        <v>851</v>
      </c>
      <c r="B40" s="136" t="s">
        <v>911</v>
      </c>
      <c r="C40" s="300" t="s">
        <v>759</v>
      </c>
      <c r="D40" s="305" t="s">
        <v>289</v>
      </c>
      <c r="E40" s="305"/>
      <c r="F40" s="305" t="s">
        <v>289</v>
      </c>
      <c r="G40" s="305" t="s">
        <v>289</v>
      </c>
      <c r="H40" s="305" t="s">
        <v>289</v>
      </c>
      <c r="I40" s="305" t="s">
        <v>289</v>
      </c>
      <c r="J40" s="305" t="s">
        <v>289</v>
      </c>
      <c r="K40" s="305" t="s">
        <v>289</v>
      </c>
    </row>
    <row r="41" spans="1:13" s="284" customFormat="1" ht="31.5" hidden="1" x14ac:dyDescent="0.25">
      <c r="A41" s="299" t="s">
        <v>852</v>
      </c>
      <c r="B41" s="136" t="s">
        <v>912</v>
      </c>
      <c r="C41" s="300" t="s">
        <v>759</v>
      </c>
      <c r="D41" s="305" t="s">
        <v>289</v>
      </c>
      <c r="E41" s="305"/>
      <c r="F41" s="305" t="s">
        <v>289</v>
      </c>
      <c r="G41" s="305" t="s">
        <v>289</v>
      </c>
      <c r="H41" s="305" t="s">
        <v>289</v>
      </c>
      <c r="I41" s="305" t="s">
        <v>289</v>
      </c>
      <c r="J41" s="305" t="s">
        <v>289</v>
      </c>
      <c r="K41" s="305" t="s">
        <v>289</v>
      </c>
    </row>
    <row r="42" spans="1:13" s="284" customFormat="1" ht="31.5" hidden="1" x14ac:dyDescent="0.25">
      <c r="A42" s="299" t="s">
        <v>857</v>
      </c>
      <c r="B42" s="136" t="s">
        <v>897</v>
      </c>
      <c r="C42" s="300" t="s">
        <v>759</v>
      </c>
      <c r="D42" s="305" t="s">
        <v>289</v>
      </c>
      <c r="E42" s="305"/>
      <c r="F42" s="305" t="s">
        <v>289</v>
      </c>
      <c r="G42" s="305" t="s">
        <v>289</v>
      </c>
      <c r="H42" s="305" t="s">
        <v>289</v>
      </c>
      <c r="I42" s="305" t="s">
        <v>289</v>
      </c>
      <c r="J42" s="305" t="s">
        <v>289</v>
      </c>
      <c r="K42" s="305" t="s">
        <v>289</v>
      </c>
    </row>
    <row r="43" spans="1:13" s="284" customFormat="1" hidden="1" x14ac:dyDescent="0.25">
      <c r="A43" s="299" t="s">
        <v>24</v>
      </c>
      <c r="B43" s="266" t="s">
        <v>1075</v>
      </c>
      <c r="C43" s="300" t="s">
        <v>759</v>
      </c>
      <c r="D43" s="305" t="s">
        <v>289</v>
      </c>
      <c r="E43" s="305"/>
      <c r="F43" s="305" t="s">
        <v>289</v>
      </c>
      <c r="G43" s="305" t="s">
        <v>289</v>
      </c>
      <c r="H43" s="305" t="s">
        <v>289</v>
      </c>
      <c r="I43" s="305" t="s">
        <v>289</v>
      </c>
      <c r="J43" s="305" t="s">
        <v>289</v>
      </c>
      <c r="K43" s="305" t="s">
        <v>289</v>
      </c>
    </row>
    <row r="44" spans="1:13" s="284" customFormat="1" hidden="1" x14ac:dyDescent="0.25">
      <c r="A44" s="299" t="s">
        <v>30</v>
      </c>
      <c r="B44" s="266" t="s">
        <v>957</v>
      </c>
      <c r="C44" s="300" t="s">
        <v>759</v>
      </c>
      <c r="D44" s="305" t="s">
        <v>289</v>
      </c>
      <c r="E44" s="305"/>
      <c r="F44" s="305" t="s">
        <v>289</v>
      </c>
      <c r="G44" s="305" t="s">
        <v>289</v>
      </c>
      <c r="H44" s="305" t="s">
        <v>289</v>
      </c>
      <c r="I44" s="305" t="s">
        <v>289</v>
      </c>
      <c r="J44" s="305" t="s">
        <v>289</v>
      </c>
      <c r="K44" s="305" t="s">
        <v>289</v>
      </c>
    </row>
    <row r="45" spans="1:13" s="284" customFormat="1" hidden="1" x14ac:dyDescent="0.25">
      <c r="A45" s="299" t="s">
        <v>40</v>
      </c>
      <c r="B45" s="266" t="s">
        <v>1076</v>
      </c>
      <c r="C45" s="300" t="s">
        <v>759</v>
      </c>
      <c r="D45" s="305" t="s">
        <v>289</v>
      </c>
      <c r="E45" s="305"/>
      <c r="F45" s="305" t="s">
        <v>289</v>
      </c>
      <c r="G45" s="305" t="s">
        <v>289</v>
      </c>
      <c r="H45" s="305" t="s">
        <v>289</v>
      </c>
      <c r="I45" s="305" t="s">
        <v>289</v>
      </c>
      <c r="J45" s="305" t="s">
        <v>289</v>
      </c>
      <c r="K45" s="305" t="s">
        <v>289</v>
      </c>
    </row>
    <row r="46" spans="1:13" s="284" customFormat="1" hidden="1" x14ac:dyDescent="0.25">
      <c r="A46" s="299" t="s">
        <v>41</v>
      </c>
      <c r="B46" s="266" t="s">
        <v>958</v>
      </c>
      <c r="C46" s="300" t="s">
        <v>759</v>
      </c>
      <c r="D46" s="305" t="s">
        <v>289</v>
      </c>
      <c r="E46" s="305"/>
      <c r="F46" s="305" t="s">
        <v>289</v>
      </c>
      <c r="G46" s="305" t="s">
        <v>289</v>
      </c>
      <c r="H46" s="305" t="s">
        <v>289</v>
      </c>
      <c r="I46" s="305" t="s">
        <v>289</v>
      </c>
      <c r="J46" s="305" t="s">
        <v>289</v>
      </c>
      <c r="K46" s="305" t="s">
        <v>289</v>
      </c>
    </row>
    <row r="47" spans="1:13" s="284" customFormat="1" hidden="1" x14ac:dyDescent="0.25">
      <c r="A47" s="299" t="s">
        <v>42</v>
      </c>
      <c r="B47" s="266" t="s">
        <v>959</v>
      </c>
      <c r="C47" s="300" t="s">
        <v>759</v>
      </c>
      <c r="D47" s="309">
        <v>9379.2923951273315</v>
      </c>
      <c r="E47" s="309">
        <v>9494.1764696400023</v>
      </c>
      <c r="F47" s="309">
        <v>9942.0499388349726</v>
      </c>
      <c r="G47" s="309">
        <f>G38</f>
        <v>10063.827057818404</v>
      </c>
      <c r="H47" s="309">
        <v>10409.326285960216</v>
      </c>
      <c r="I47" s="309">
        <f>I38</f>
        <v>10536.826929535868</v>
      </c>
      <c r="J47" s="309">
        <f>H47+F47+D47</f>
        <v>29730.668619922522</v>
      </c>
      <c r="K47" s="309">
        <f>I47+G47+E47</f>
        <v>30094.830456994274</v>
      </c>
    </row>
    <row r="48" spans="1:13" s="284" customFormat="1" hidden="1" x14ac:dyDescent="0.25">
      <c r="A48" s="299" t="s">
        <v>43</v>
      </c>
      <c r="B48" s="266" t="s">
        <v>1083</v>
      </c>
      <c r="C48" s="300" t="s">
        <v>759</v>
      </c>
      <c r="D48" s="305" t="s">
        <v>289</v>
      </c>
      <c r="E48" s="305"/>
      <c r="F48" s="305" t="s">
        <v>289</v>
      </c>
      <c r="G48" s="305" t="s">
        <v>289</v>
      </c>
      <c r="H48" s="305" t="s">
        <v>289</v>
      </c>
      <c r="I48" s="305" t="s">
        <v>289</v>
      </c>
      <c r="J48" s="309" t="s">
        <v>289</v>
      </c>
      <c r="K48" s="305" t="s">
        <v>289</v>
      </c>
    </row>
    <row r="49" spans="1:11" s="284" customFormat="1" ht="31.5" hidden="1" x14ac:dyDescent="0.25">
      <c r="A49" s="299" t="s">
        <v>44</v>
      </c>
      <c r="B49" s="267" t="s">
        <v>828</v>
      </c>
      <c r="C49" s="300" t="s">
        <v>759</v>
      </c>
      <c r="D49" s="305" t="s">
        <v>289</v>
      </c>
      <c r="E49" s="305"/>
      <c r="F49" s="305" t="s">
        <v>289</v>
      </c>
      <c r="G49" s="305" t="s">
        <v>289</v>
      </c>
      <c r="H49" s="305" t="s">
        <v>289</v>
      </c>
      <c r="I49" s="305" t="s">
        <v>289</v>
      </c>
      <c r="J49" s="309" t="s">
        <v>289</v>
      </c>
      <c r="K49" s="305" t="s">
        <v>289</v>
      </c>
    </row>
    <row r="50" spans="1:11" s="284" customFormat="1" hidden="1" x14ac:dyDescent="0.25">
      <c r="A50" s="299" t="s">
        <v>1000</v>
      </c>
      <c r="B50" s="136" t="s">
        <v>649</v>
      </c>
      <c r="C50" s="300" t="s">
        <v>759</v>
      </c>
      <c r="D50" s="305" t="s">
        <v>289</v>
      </c>
      <c r="E50" s="305"/>
      <c r="F50" s="305" t="s">
        <v>289</v>
      </c>
      <c r="G50" s="305" t="s">
        <v>289</v>
      </c>
      <c r="H50" s="305" t="s">
        <v>289</v>
      </c>
      <c r="I50" s="305" t="s">
        <v>289</v>
      </c>
      <c r="J50" s="309" t="s">
        <v>289</v>
      </c>
      <c r="K50" s="305" t="s">
        <v>289</v>
      </c>
    </row>
    <row r="51" spans="1:11" s="284" customFormat="1" hidden="1" x14ac:dyDescent="0.25">
      <c r="A51" s="299" t="s">
        <v>1001</v>
      </c>
      <c r="B51" s="136" t="s">
        <v>637</v>
      </c>
      <c r="C51" s="300" t="s">
        <v>759</v>
      </c>
      <c r="D51" s="305" t="s">
        <v>289</v>
      </c>
      <c r="E51" s="305"/>
      <c r="F51" s="305" t="s">
        <v>289</v>
      </c>
      <c r="G51" s="305" t="s">
        <v>289</v>
      </c>
      <c r="H51" s="305" t="s">
        <v>289</v>
      </c>
      <c r="I51" s="305" t="s">
        <v>289</v>
      </c>
      <c r="J51" s="309" t="s">
        <v>289</v>
      </c>
      <c r="K51" s="305" t="s">
        <v>289</v>
      </c>
    </row>
    <row r="52" spans="1:11" s="284" customFormat="1" hidden="1" x14ac:dyDescent="0.25">
      <c r="A52" s="299" t="s">
        <v>45</v>
      </c>
      <c r="B52" s="266" t="s">
        <v>960</v>
      </c>
      <c r="C52" s="300" t="s">
        <v>759</v>
      </c>
      <c r="D52" s="296" t="s">
        <v>289</v>
      </c>
      <c r="E52" s="296"/>
      <c r="F52" s="296" t="s">
        <v>289</v>
      </c>
      <c r="G52" s="296" t="s">
        <v>289</v>
      </c>
      <c r="H52" s="296" t="s">
        <v>289</v>
      </c>
      <c r="I52" s="296" t="s">
        <v>289</v>
      </c>
      <c r="J52" s="309" t="s">
        <v>289</v>
      </c>
      <c r="K52" s="296" t="s">
        <v>289</v>
      </c>
    </row>
    <row r="53" spans="1:11" s="284" customFormat="1" hidden="1" x14ac:dyDescent="0.25">
      <c r="A53" s="299" t="s">
        <v>850</v>
      </c>
      <c r="B53" s="269" t="s">
        <v>1039</v>
      </c>
      <c r="C53" s="300" t="s">
        <v>759</v>
      </c>
      <c r="D53" s="309">
        <v>4868.3319217711996</v>
      </c>
      <c r="E53" s="309">
        <f>E54+E55+E60</f>
        <v>4901.9158697400007</v>
      </c>
      <c r="F53" s="309">
        <v>5063.0651986420471</v>
      </c>
      <c r="G53" s="309">
        <v>5063.0651986420498</v>
      </c>
      <c r="H53" s="309">
        <v>5265.5878065877296</v>
      </c>
      <c r="I53" s="309">
        <v>5265.5878065877296</v>
      </c>
      <c r="J53" s="309">
        <f>H53+F53+D53</f>
        <v>15196.984927000976</v>
      </c>
      <c r="K53" s="309">
        <f>I53+G53+E53</f>
        <v>15230.56887496978</v>
      </c>
    </row>
    <row r="54" spans="1:11" s="284" customFormat="1" hidden="1" x14ac:dyDescent="0.25">
      <c r="A54" s="299" t="s">
        <v>851</v>
      </c>
      <c r="B54" s="136" t="s">
        <v>947</v>
      </c>
      <c r="C54" s="300" t="s">
        <v>759</v>
      </c>
      <c r="D54" s="296" t="s">
        <v>289</v>
      </c>
      <c r="E54" s="296">
        <v>1.6567224500000002</v>
      </c>
      <c r="F54" s="276" t="s">
        <v>289</v>
      </c>
      <c r="G54" s="296" t="s">
        <v>289</v>
      </c>
      <c r="H54" s="276" t="s">
        <v>289</v>
      </c>
      <c r="I54" s="296" t="s">
        <v>289</v>
      </c>
      <c r="J54" s="309" t="s">
        <v>289</v>
      </c>
      <c r="K54" s="296" t="s">
        <v>289</v>
      </c>
    </row>
    <row r="55" spans="1:11" s="284" customFormat="1" hidden="1" x14ac:dyDescent="0.25">
      <c r="A55" s="299" t="s">
        <v>852</v>
      </c>
      <c r="B55" s="268" t="s">
        <v>948</v>
      </c>
      <c r="C55" s="300" t="s">
        <v>759</v>
      </c>
      <c r="D55" s="296">
        <v>4856.3319217711996</v>
      </c>
      <c r="E55" s="296">
        <v>4889.9920188599999</v>
      </c>
      <c r="F55" s="309">
        <v>5220.5568159040404</v>
      </c>
      <c r="G55" s="296">
        <f>D55*1.075</f>
        <v>5220.5568159040395</v>
      </c>
      <c r="H55" s="309">
        <v>5612.0985770968418</v>
      </c>
      <c r="I55" s="296">
        <f>G55*1.075</f>
        <v>5612.0985770968418</v>
      </c>
      <c r="J55" s="309">
        <f>H55+F55+D55</f>
        <v>15688.987314772081</v>
      </c>
      <c r="K55" s="309">
        <f>I55+G55+E55</f>
        <v>15722.647411860882</v>
      </c>
    </row>
    <row r="56" spans="1:11" s="284" customFormat="1" hidden="1" x14ac:dyDescent="0.25">
      <c r="A56" s="299" t="s">
        <v>853</v>
      </c>
      <c r="B56" s="270" t="s">
        <v>651</v>
      </c>
      <c r="C56" s="300" t="s">
        <v>759</v>
      </c>
      <c r="D56" s="296">
        <v>4856.3319217711996</v>
      </c>
      <c r="E56" s="296">
        <f>E55</f>
        <v>4889.9920188599999</v>
      </c>
      <c r="F56" s="309">
        <v>5220.5568159040395</v>
      </c>
      <c r="G56" s="296">
        <f>D56*1.075</f>
        <v>5220.5568159040395</v>
      </c>
      <c r="H56" s="309">
        <v>5612.0985770968418</v>
      </c>
      <c r="I56" s="296">
        <f>G56*1.075</f>
        <v>5612.0985770968418</v>
      </c>
      <c r="J56" s="309">
        <f t="shared" ref="J56:J73" si="0">H56+F56+D56</f>
        <v>15688.987314772081</v>
      </c>
      <c r="K56" s="309">
        <f>I56+G56+E56</f>
        <v>15722.647411860882</v>
      </c>
    </row>
    <row r="57" spans="1:11" s="284" customFormat="1" ht="31.5" hidden="1" x14ac:dyDescent="0.25">
      <c r="A57" s="299" t="s">
        <v>854</v>
      </c>
      <c r="B57" s="271" t="s">
        <v>523</v>
      </c>
      <c r="C57" s="300" t="s">
        <v>759</v>
      </c>
      <c r="D57" s="296" t="s">
        <v>289</v>
      </c>
      <c r="E57" s="296"/>
      <c r="F57" s="276" t="s">
        <v>289</v>
      </c>
      <c r="G57" s="296" t="s">
        <v>289</v>
      </c>
      <c r="H57" s="276" t="s">
        <v>289</v>
      </c>
      <c r="I57" s="296" t="s">
        <v>289</v>
      </c>
      <c r="J57" s="309" t="s">
        <v>289</v>
      </c>
      <c r="K57" s="296" t="s">
        <v>289</v>
      </c>
    </row>
    <row r="58" spans="1:11" s="284" customFormat="1" hidden="1" x14ac:dyDescent="0.25">
      <c r="A58" s="299" t="s">
        <v>855</v>
      </c>
      <c r="B58" s="271" t="s">
        <v>650</v>
      </c>
      <c r="C58" s="300" t="s">
        <v>759</v>
      </c>
      <c r="D58" s="296">
        <v>4853.9585127604687</v>
      </c>
      <c r="E58" s="296">
        <v>4887.6224029312298</v>
      </c>
      <c r="F58" s="309">
        <v>5218.0054012175033</v>
      </c>
      <c r="G58" s="296">
        <f>D58*1.075</f>
        <v>5218.0054012175033</v>
      </c>
      <c r="H58" s="309">
        <v>5609.3558063088158</v>
      </c>
      <c r="I58" s="296">
        <f>G58*1.075</f>
        <v>5609.3558063088158</v>
      </c>
      <c r="J58" s="309">
        <f t="shared" si="0"/>
        <v>15681.319720286789</v>
      </c>
      <c r="K58" s="309">
        <f>I58+G58+E58</f>
        <v>15714.983610457548</v>
      </c>
    </row>
    <row r="59" spans="1:11" s="284" customFormat="1" hidden="1" x14ac:dyDescent="0.25">
      <c r="A59" s="299" t="s">
        <v>856</v>
      </c>
      <c r="B59" s="270" t="s">
        <v>611</v>
      </c>
      <c r="C59" s="300" t="s">
        <v>759</v>
      </c>
      <c r="D59" s="296" t="s">
        <v>289</v>
      </c>
      <c r="E59" s="296"/>
      <c r="F59" s="276" t="s">
        <v>289</v>
      </c>
      <c r="G59" s="296" t="s">
        <v>289</v>
      </c>
      <c r="H59" s="276" t="s">
        <v>289</v>
      </c>
      <c r="I59" s="296" t="s">
        <v>289</v>
      </c>
      <c r="J59" s="309" t="s">
        <v>289</v>
      </c>
      <c r="K59" s="296" t="s">
        <v>289</v>
      </c>
    </row>
    <row r="60" spans="1:11" s="284" customFormat="1" hidden="1" x14ac:dyDescent="0.25">
      <c r="A60" s="299" t="s">
        <v>857</v>
      </c>
      <c r="B60" s="268" t="s">
        <v>949</v>
      </c>
      <c r="C60" s="300" t="s">
        <v>759</v>
      </c>
      <c r="D60" s="296">
        <v>12</v>
      </c>
      <c r="E60" s="296">
        <v>10.267128430000001</v>
      </c>
      <c r="F60" s="309">
        <v>13.080000000000002</v>
      </c>
      <c r="G60" s="296">
        <f>D60*1.09</f>
        <v>13.080000000000002</v>
      </c>
      <c r="H60" s="309">
        <v>13.69476</v>
      </c>
      <c r="I60" s="296">
        <f>G60*1.047</f>
        <v>13.69476</v>
      </c>
      <c r="J60" s="309">
        <f t="shared" si="0"/>
        <v>38.774760000000001</v>
      </c>
      <c r="K60" s="309">
        <f>I60+G60+E60</f>
        <v>37.04188843</v>
      </c>
    </row>
    <row r="61" spans="1:11" s="284" customFormat="1" hidden="1" x14ac:dyDescent="0.25">
      <c r="A61" s="299" t="s">
        <v>858</v>
      </c>
      <c r="B61" s="268" t="s">
        <v>950</v>
      </c>
      <c r="C61" s="300" t="s">
        <v>759</v>
      </c>
      <c r="D61" s="296" t="s">
        <v>289</v>
      </c>
      <c r="E61" s="296"/>
      <c r="F61" s="280" t="s">
        <v>289</v>
      </c>
      <c r="G61" s="296" t="s">
        <v>289</v>
      </c>
      <c r="H61" s="280" t="s">
        <v>289</v>
      </c>
      <c r="I61" s="296" t="s">
        <v>289</v>
      </c>
      <c r="J61" s="309" t="s">
        <v>289</v>
      </c>
      <c r="K61" s="296" t="s">
        <v>289</v>
      </c>
    </row>
    <row r="62" spans="1:11" s="284" customFormat="1" hidden="1" x14ac:dyDescent="0.25">
      <c r="A62" s="299" t="s">
        <v>859</v>
      </c>
      <c r="B62" s="269" t="s">
        <v>1040</v>
      </c>
      <c r="C62" s="300" t="s">
        <v>759</v>
      </c>
      <c r="D62" s="296">
        <v>4130.8581914808001</v>
      </c>
      <c r="E62" s="296">
        <f>E63+E64+E66+E67</f>
        <v>4193.1940765700001</v>
      </c>
      <c r="F62" s="309">
        <v>4296.092519140032</v>
      </c>
      <c r="G62" s="296">
        <v>4296.092519140032</v>
      </c>
      <c r="H62" s="309">
        <v>4467.9362199056332</v>
      </c>
      <c r="I62" s="296">
        <v>4467.9362199056332</v>
      </c>
      <c r="J62" s="309">
        <f t="shared" si="0"/>
        <v>12894.886930526465</v>
      </c>
      <c r="K62" s="309">
        <f>I62+G62+E62</f>
        <v>12957.222815615665</v>
      </c>
    </row>
    <row r="63" spans="1:11" s="284" customFormat="1" ht="31.5" hidden="1" x14ac:dyDescent="0.25">
      <c r="A63" s="299" t="s">
        <v>860</v>
      </c>
      <c r="B63" s="136" t="s">
        <v>743</v>
      </c>
      <c r="C63" s="300" t="s">
        <v>759</v>
      </c>
      <c r="D63" s="296">
        <v>61.0694784752</v>
      </c>
      <c r="E63" s="296">
        <f>49506418.68/1000/1000</f>
        <v>49.506418680000003</v>
      </c>
      <c r="F63" s="309">
        <v>65.64968936084</v>
      </c>
      <c r="G63" s="296">
        <f>D63*1.075</f>
        <v>65.64968936084</v>
      </c>
      <c r="H63" s="309">
        <v>70.573416062902993</v>
      </c>
      <c r="I63" s="296">
        <f>G63*1.075</f>
        <v>70.573416062902993</v>
      </c>
      <c r="J63" s="309">
        <f t="shared" si="0"/>
        <v>197.29258389894301</v>
      </c>
      <c r="K63" s="309">
        <f t="shared" ref="K63:K73" si="1">I63+G63+E63</f>
        <v>185.72952410374299</v>
      </c>
    </row>
    <row r="64" spans="1:11" s="284" customFormat="1" ht="31.5" hidden="1" x14ac:dyDescent="0.25">
      <c r="A64" s="299" t="s">
        <v>861</v>
      </c>
      <c r="B64" s="136" t="s">
        <v>745</v>
      </c>
      <c r="C64" s="300" t="s">
        <v>759</v>
      </c>
      <c r="D64" s="296">
        <v>3935.3968307472001</v>
      </c>
      <c r="E64" s="296">
        <f>4007950291.84/1000/1000</f>
        <v>4007.9502918399999</v>
      </c>
      <c r="F64" s="309">
        <v>4092.8127039770884</v>
      </c>
      <c r="G64" s="296">
        <v>4092.8127039770884</v>
      </c>
      <c r="H64" s="309">
        <v>4256.5252121361718</v>
      </c>
      <c r="I64" s="296">
        <v>4256.5252121361718</v>
      </c>
      <c r="J64" s="309">
        <f t="shared" si="0"/>
        <v>12284.73474686046</v>
      </c>
      <c r="K64" s="309">
        <f t="shared" si="1"/>
        <v>12357.288207953259</v>
      </c>
    </row>
    <row r="65" spans="1:11" s="284" customFormat="1" hidden="1" x14ac:dyDescent="0.25">
      <c r="A65" s="299" t="s">
        <v>862</v>
      </c>
      <c r="B65" s="268" t="s">
        <v>1077</v>
      </c>
      <c r="C65" s="300" t="s">
        <v>759</v>
      </c>
      <c r="D65" s="296" t="s">
        <v>289</v>
      </c>
      <c r="E65" s="296"/>
      <c r="F65" s="276" t="s">
        <v>289</v>
      </c>
      <c r="G65" s="296" t="s">
        <v>289</v>
      </c>
      <c r="H65" s="276" t="s">
        <v>289</v>
      </c>
      <c r="I65" s="296" t="s">
        <v>289</v>
      </c>
      <c r="J65" s="309" t="s">
        <v>289</v>
      </c>
      <c r="K65" s="296" t="s">
        <v>289</v>
      </c>
    </row>
    <row r="66" spans="1:11" s="284" customFormat="1" hidden="1" x14ac:dyDescent="0.25">
      <c r="A66" s="299" t="s">
        <v>863</v>
      </c>
      <c r="B66" s="268" t="s">
        <v>1098</v>
      </c>
      <c r="C66" s="300" t="s">
        <v>759</v>
      </c>
      <c r="D66" s="296">
        <v>10.666359839200002</v>
      </c>
      <c r="E66" s="296">
        <v>12.365958629999998</v>
      </c>
      <c r="F66" s="309">
        <v>11.093014232768002</v>
      </c>
      <c r="G66" s="296">
        <f>E66*1.09</f>
        <v>13.478894906699999</v>
      </c>
      <c r="H66" s="309">
        <v>11.536734802078723</v>
      </c>
      <c r="I66" s="296">
        <f>G66*1.05</f>
        <v>14.152839652035</v>
      </c>
      <c r="J66" s="309">
        <f t="shared" si="0"/>
        <v>33.296108874046723</v>
      </c>
      <c r="K66" s="309">
        <f t="shared" si="1"/>
        <v>39.997693188734999</v>
      </c>
    </row>
    <row r="67" spans="1:11" s="284" customFormat="1" hidden="1" x14ac:dyDescent="0.25">
      <c r="A67" s="299" t="s">
        <v>864</v>
      </c>
      <c r="B67" s="268" t="s">
        <v>524</v>
      </c>
      <c r="C67" s="300" t="s">
        <v>759</v>
      </c>
      <c r="D67" s="296">
        <v>123.7255224192</v>
      </c>
      <c r="E67" s="296">
        <f>123371.40742/1000</f>
        <v>123.37140742</v>
      </c>
      <c r="F67" s="309">
        <v>128.67454331596801</v>
      </c>
      <c r="G67" s="296">
        <v>128.67454331596801</v>
      </c>
      <c r="H67" s="309">
        <v>133.82152504860673</v>
      </c>
      <c r="I67" s="296">
        <v>133.82152504860673</v>
      </c>
      <c r="J67" s="309">
        <f t="shared" si="0"/>
        <v>386.22159078377473</v>
      </c>
      <c r="K67" s="309">
        <f t="shared" si="1"/>
        <v>385.86747578457471</v>
      </c>
    </row>
    <row r="68" spans="1:11" s="284" customFormat="1" hidden="1" x14ac:dyDescent="0.25">
      <c r="A68" s="299" t="s">
        <v>865</v>
      </c>
      <c r="B68" s="269" t="s">
        <v>831</v>
      </c>
      <c r="C68" s="300" t="s">
        <v>759</v>
      </c>
      <c r="D68" s="296">
        <v>121.87243125333001</v>
      </c>
      <c r="E68" s="296">
        <v>142.06422681999999</v>
      </c>
      <c r="F68" s="309">
        <v>129.18477712852982</v>
      </c>
      <c r="G68" s="296">
        <f>G194+G195</f>
        <v>172.31714999999997</v>
      </c>
      <c r="H68" s="309">
        <v>135.25646165357071</v>
      </c>
      <c r="I68" s="296">
        <f>I194+I195</f>
        <v>180.41605604999995</v>
      </c>
      <c r="J68" s="309">
        <f t="shared" si="0"/>
        <v>386.3136700354305</v>
      </c>
      <c r="K68" s="309">
        <f t="shared" si="1"/>
        <v>494.79743286999991</v>
      </c>
    </row>
    <row r="69" spans="1:11" s="284" customFormat="1" hidden="1" x14ac:dyDescent="0.25">
      <c r="A69" s="299" t="s">
        <v>866</v>
      </c>
      <c r="B69" s="269" t="s">
        <v>832</v>
      </c>
      <c r="C69" s="300" t="s">
        <v>759</v>
      </c>
      <c r="D69" s="296">
        <f>D401</f>
        <v>12.72143277</v>
      </c>
      <c r="E69" s="296">
        <v>14.02802093</v>
      </c>
      <c r="F69" s="306">
        <v>12.767608380000002</v>
      </c>
      <c r="G69" s="296">
        <f>G401</f>
        <v>15.51296587</v>
      </c>
      <c r="H69" s="306">
        <v>12.808328190000001</v>
      </c>
      <c r="I69" s="296">
        <f>I401</f>
        <v>14.998398581730283</v>
      </c>
      <c r="J69" s="309">
        <f t="shared" si="0"/>
        <v>38.297369340000003</v>
      </c>
      <c r="K69" s="309">
        <f t="shared" si="1"/>
        <v>44.539385381730284</v>
      </c>
    </row>
    <row r="70" spans="1:11" s="284" customFormat="1" hidden="1" x14ac:dyDescent="0.25">
      <c r="A70" s="299" t="s">
        <v>867</v>
      </c>
      <c r="B70" s="269" t="s">
        <v>1041</v>
      </c>
      <c r="C70" s="300" t="s">
        <v>759</v>
      </c>
      <c r="D70" s="296">
        <v>3.3622240000000003</v>
      </c>
      <c r="E70" s="296">
        <v>3.3759549999999998</v>
      </c>
      <c r="F70" s="309">
        <v>3.3622240000000003</v>
      </c>
      <c r="G70" s="296">
        <f>E70</f>
        <v>3.3759549999999998</v>
      </c>
      <c r="H70" s="309">
        <v>3.3622240000000003</v>
      </c>
      <c r="I70" s="296">
        <f>E70</f>
        <v>3.3759549999999998</v>
      </c>
      <c r="J70" s="309">
        <f t="shared" si="0"/>
        <v>10.086672</v>
      </c>
      <c r="K70" s="309">
        <f t="shared" si="1"/>
        <v>10.127865</v>
      </c>
    </row>
    <row r="71" spans="1:11" s="284" customFormat="1" hidden="1" x14ac:dyDescent="0.25">
      <c r="A71" s="299" t="s">
        <v>116</v>
      </c>
      <c r="B71" s="268" t="s">
        <v>807</v>
      </c>
      <c r="C71" s="300" t="s">
        <v>759</v>
      </c>
      <c r="D71" s="296">
        <v>3.0956610000000002</v>
      </c>
      <c r="E71" s="296">
        <v>3.0754600000000001</v>
      </c>
      <c r="F71" s="309">
        <v>3.0956610000000002</v>
      </c>
      <c r="G71" s="296">
        <f>E71</f>
        <v>3.0754600000000001</v>
      </c>
      <c r="H71" s="309">
        <v>3.0956610000000002</v>
      </c>
      <c r="I71" s="296">
        <f>E71</f>
        <v>3.0754600000000001</v>
      </c>
      <c r="J71" s="309">
        <f t="shared" si="0"/>
        <v>9.2869830000000011</v>
      </c>
      <c r="K71" s="309">
        <f t="shared" si="1"/>
        <v>9.2263800000000007</v>
      </c>
    </row>
    <row r="72" spans="1:11" s="284" customFormat="1" hidden="1" x14ac:dyDescent="0.25">
      <c r="A72" s="299" t="s">
        <v>804</v>
      </c>
      <c r="B72" s="268" t="s">
        <v>67</v>
      </c>
      <c r="C72" s="300" t="s">
        <v>759</v>
      </c>
      <c r="D72" s="296">
        <v>0.26656300000000011</v>
      </c>
      <c r="E72" s="296">
        <f>E70-E71</f>
        <v>0.30049499999999973</v>
      </c>
      <c r="F72" s="309">
        <v>0.26656300000000011</v>
      </c>
      <c r="G72" s="296">
        <f>E72</f>
        <v>0.30049499999999973</v>
      </c>
      <c r="H72" s="309">
        <v>0.26656300000000011</v>
      </c>
      <c r="I72" s="296">
        <f>E72</f>
        <v>0.30049499999999973</v>
      </c>
      <c r="J72" s="309">
        <f t="shared" si="0"/>
        <v>0.79968900000000032</v>
      </c>
      <c r="K72" s="309">
        <f t="shared" si="1"/>
        <v>0.9014849999999992</v>
      </c>
    </row>
    <row r="73" spans="1:11" s="284" customFormat="1" hidden="1" x14ac:dyDescent="0.25">
      <c r="A73" s="299" t="s">
        <v>868</v>
      </c>
      <c r="B73" s="269" t="s">
        <v>1042</v>
      </c>
      <c r="C73" s="300" t="s">
        <v>759</v>
      </c>
      <c r="D73" s="296">
        <f>D47-D53-D62-D68-D69-D70</f>
        <v>242.14619385200177</v>
      </c>
      <c r="E73" s="296">
        <f>E47-E53-E62-E68-E69-E70</f>
        <v>239.59832058000148</v>
      </c>
      <c r="F73" s="296">
        <f>F47-F53-F62-F68-F69-F70</f>
        <v>437.57761154436366</v>
      </c>
      <c r="G73" s="296">
        <f>G47-G53-G62-G68-G69-G70</f>
        <v>513.46326916632199</v>
      </c>
      <c r="H73" s="296">
        <f t="shared" ref="H73:I73" si="2">H47-H53-H62-H68-H69-H70</f>
        <v>524.37524562328304</v>
      </c>
      <c r="I73" s="296">
        <f t="shared" si="2"/>
        <v>604.51249341077482</v>
      </c>
      <c r="J73" s="309">
        <f t="shared" si="0"/>
        <v>1204.0990510196484</v>
      </c>
      <c r="K73" s="309">
        <f t="shared" si="1"/>
        <v>1357.5740831570981</v>
      </c>
    </row>
    <row r="74" spans="1:11" s="284" customFormat="1" hidden="1" x14ac:dyDescent="0.25">
      <c r="A74" s="299" t="s">
        <v>869</v>
      </c>
      <c r="B74" s="268" t="s">
        <v>525</v>
      </c>
      <c r="C74" s="300" t="s">
        <v>759</v>
      </c>
      <c r="D74" s="296" t="s">
        <v>289</v>
      </c>
      <c r="E74" s="296"/>
      <c r="F74" s="280" t="s">
        <v>289</v>
      </c>
      <c r="G74" s="296" t="s">
        <v>289</v>
      </c>
      <c r="H74" s="280" t="s">
        <v>289</v>
      </c>
      <c r="I74" s="296" t="s">
        <v>289</v>
      </c>
      <c r="J74" s="309" t="s">
        <v>289</v>
      </c>
      <c r="K74" s="296" t="s">
        <v>289</v>
      </c>
    </row>
    <row r="75" spans="1:11" s="284" customFormat="1" ht="15.75" hidden="1" customHeight="1" x14ac:dyDescent="0.25">
      <c r="A75" s="299" t="s">
        <v>870</v>
      </c>
      <c r="B75" s="268" t="s">
        <v>1130</v>
      </c>
      <c r="C75" s="300" t="s">
        <v>759</v>
      </c>
      <c r="D75" s="309" t="s">
        <v>289</v>
      </c>
      <c r="E75" s="309"/>
      <c r="F75" s="309" t="s">
        <v>289</v>
      </c>
      <c r="G75" s="309" t="s">
        <v>289</v>
      </c>
      <c r="H75" s="309" t="s">
        <v>289</v>
      </c>
      <c r="I75" s="309" t="s">
        <v>289</v>
      </c>
      <c r="J75" s="309" t="s">
        <v>289</v>
      </c>
      <c r="K75" s="296" t="s">
        <v>289</v>
      </c>
    </row>
    <row r="76" spans="1:11" s="284" customFormat="1" hidden="1" x14ac:dyDescent="0.25">
      <c r="A76" s="299" t="s">
        <v>871</v>
      </c>
      <c r="B76" s="268" t="s">
        <v>526</v>
      </c>
      <c r="C76" s="300" t="s">
        <v>759</v>
      </c>
      <c r="D76" s="309" t="s">
        <v>289</v>
      </c>
      <c r="E76" s="309"/>
      <c r="F76" s="309" t="s">
        <v>289</v>
      </c>
      <c r="G76" s="309" t="s">
        <v>289</v>
      </c>
      <c r="H76" s="309" t="s">
        <v>289</v>
      </c>
      <c r="I76" s="309" t="s">
        <v>289</v>
      </c>
      <c r="J76" s="309" t="s">
        <v>289</v>
      </c>
      <c r="K76" s="296" t="s">
        <v>289</v>
      </c>
    </row>
    <row r="77" spans="1:11" s="284" customFormat="1" hidden="1" x14ac:dyDescent="0.25">
      <c r="A77" s="299" t="s">
        <v>872</v>
      </c>
      <c r="B77" s="269" t="s">
        <v>877</v>
      </c>
      <c r="C77" s="300" t="s">
        <v>759</v>
      </c>
      <c r="D77" s="280" t="s">
        <v>289</v>
      </c>
      <c r="E77" s="280"/>
      <c r="F77" s="280" t="s">
        <v>289</v>
      </c>
      <c r="G77" s="280" t="s">
        <v>289</v>
      </c>
      <c r="H77" s="280" t="s">
        <v>289</v>
      </c>
      <c r="I77" s="280" t="s">
        <v>289</v>
      </c>
      <c r="J77" s="280" t="s">
        <v>289</v>
      </c>
      <c r="K77" s="280" t="s">
        <v>289</v>
      </c>
    </row>
    <row r="78" spans="1:11" s="284" customFormat="1" hidden="1" x14ac:dyDescent="0.25">
      <c r="A78" s="299" t="s">
        <v>873</v>
      </c>
      <c r="B78" s="268" t="s">
        <v>68</v>
      </c>
      <c r="C78" s="300" t="s">
        <v>759</v>
      </c>
      <c r="D78" s="280" t="s">
        <v>289</v>
      </c>
      <c r="E78" s="280"/>
      <c r="F78" s="280" t="s">
        <v>289</v>
      </c>
      <c r="G78" s="280" t="s">
        <v>289</v>
      </c>
      <c r="H78" s="280" t="s">
        <v>289</v>
      </c>
      <c r="I78" s="280" t="s">
        <v>289</v>
      </c>
      <c r="J78" s="280" t="s">
        <v>289</v>
      </c>
      <c r="K78" s="280" t="s">
        <v>289</v>
      </c>
    </row>
    <row r="79" spans="1:11" s="284" customFormat="1" hidden="1" x14ac:dyDescent="0.25">
      <c r="A79" s="299" t="s">
        <v>874</v>
      </c>
      <c r="B79" s="268" t="s">
        <v>69</v>
      </c>
      <c r="C79" s="300" t="s">
        <v>759</v>
      </c>
      <c r="D79" s="280" t="s">
        <v>289</v>
      </c>
      <c r="E79" s="280"/>
      <c r="F79" s="280" t="s">
        <v>289</v>
      </c>
      <c r="G79" s="280" t="s">
        <v>289</v>
      </c>
      <c r="H79" s="280" t="s">
        <v>289</v>
      </c>
      <c r="I79" s="280" t="s">
        <v>289</v>
      </c>
      <c r="J79" s="280" t="s">
        <v>289</v>
      </c>
      <c r="K79" s="280" t="s">
        <v>289</v>
      </c>
    </row>
    <row r="80" spans="1:11" s="284" customFormat="1" hidden="1" x14ac:dyDescent="0.25">
      <c r="A80" s="299" t="s">
        <v>875</v>
      </c>
      <c r="B80" s="268" t="s">
        <v>9</v>
      </c>
      <c r="C80" s="300" t="s">
        <v>759</v>
      </c>
      <c r="D80" s="280" t="s">
        <v>289</v>
      </c>
      <c r="E80" s="280"/>
      <c r="F80" s="280" t="s">
        <v>289</v>
      </c>
      <c r="G80" s="280" t="s">
        <v>289</v>
      </c>
      <c r="H80" s="280" t="s">
        <v>289</v>
      </c>
      <c r="I80" s="280" t="s">
        <v>289</v>
      </c>
      <c r="J80" s="280" t="s">
        <v>289</v>
      </c>
      <c r="K80" s="280" t="s">
        <v>289</v>
      </c>
    </row>
    <row r="81" spans="1:11" s="284" customFormat="1" hidden="1" x14ac:dyDescent="0.25">
      <c r="A81" s="299" t="s">
        <v>26</v>
      </c>
      <c r="B81" s="127" t="s">
        <v>1092</v>
      </c>
      <c r="C81" s="300" t="s">
        <v>759</v>
      </c>
      <c r="D81" s="309">
        <f>D23-D38</f>
        <v>273.01780512226833</v>
      </c>
      <c r="E81" s="309">
        <f>E23-E38</f>
        <v>234.96925232999638</v>
      </c>
      <c r="F81" s="309">
        <f>F23-F38</f>
        <v>328.96817943712813</v>
      </c>
      <c r="G81" s="309">
        <f>G23-G38</f>
        <v>307.19106045366061</v>
      </c>
      <c r="H81" s="309">
        <v>606.17968387063411</v>
      </c>
      <c r="I81" s="309">
        <f>I23-I38</f>
        <v>701.6290402949835</v>
      </c>
      <c r="J81" s="309">
        <f t="shared" ref="J81:K81" si="3">H81+F81+D81</f>
        <v>1208.1656684300306</v>
      </c>
      <c r="K81" s="309">
        <f t="shared" si="3"/>
        <v>1243.7893530786405</v>
      </c>
    </row>
    <row r="82" spans="1:11" s="284" customFormat="1" hidden="1" x14ac:dyDescent="0.25">
      <c r="A82" s="299" t="s">
        <v>47</v>
      </c>
      <c r="B82" s="266" t="s">
        <v>1037</v>
      </c>
      <c r="C82" s="300" t="s">
        <v>759</v>
      </c>
      <c r="D82" s="288" t="s">
        <v>289</v>
      </c>
      <c r="E82" s="288"/>
      <c r="F82" s="276" t="s">
        <v>289</v>
      </c>
      <c r="G82" s="280" t="s">
        <v>289</v>
      </c>
      <c r="H82" s="276" t="s">
        <v>289</v>
      </c>
      <c r="I82" s="280" t="s">
        <v>289</v>
      </c>
      <c r="J82" s="276" t="s">
        <v>289</v>
      </c>
      <c r="K82" s="288" t="s">
        <v>289</v>
      </c>
    </row>
    <row r="83" spans="1:11" s="284" customFormat="1" ht="31.5" hidden="1" x14ac:dyDescent="0.25">
      <c r="A83" s="299" t="s">
        <v>842</v>
      </c>
      <c r="B83" s="136" t="s">
        <v>911</v>
      </c>
      <c r="C83" s="300" t="s">
        <v>759</v>
      </c>
      <c r="D83" s="288" t="s">
        <v>289</v>
      </c>
      <c r="E83" s="288"/>
      <c r="F83" s="276" t="s">
        <v>289</v>
      </c>
      <c r="G83" s="280" t="s">
        <v>289</v>
      </c>
      <c r="H83" s="276" t="s">
        <v>289</v>
      </c>
      <c r="I83" s="280" t="s">
        <v>289</v>
      </c>
      <c r="J83" s="276" t="s">
        <v>289</v>
      </c>
      <c r="K83" s="288" t="s">
        <v>289</v>
      </c>
    </row>
    <row r="84" spans="1:11" s="284" customFormat="1" ht="31.5" hidden="1" x14ac:dyDescent="0.25">
      <c r="A84" s="299" t="s">
        <v>843</v>
      </c>
      <c r="B84" s="136" t="s">
        <v>912</v>
      </c>
      <c r="C84" s="300" t="s">
        <v>759</v>
      </c>
      <c r="D84" s="288" t="s">
        <v>289</v>
      </c>
      <c r="E84" s="288"/>
      <c r="F84" s="276" t="s">
        <v>289</v>
      </c>
      <c r="G84" s="280" t="s">
        <v>289</v>
      </c>
      <c r="H84" s="276" t="s">
        <v>289</v>
      </c>
      <c r="I84" s="280" t="s">
        <v>289</v>
      </c>
      <c r="J84" s="276" t="s">
        <v>289</v>
      </c>
      <c r="K84" s="288" t="s">
        <v>289</v>
      </c>
    </row>
    <row r="85" spans="1:11" s="284" customFormat="1" ht="31.5" hidden="1" x14ac:dyDescent="0.25">
      <c r="A85" s="299" t="s">
        <v>844</v>
      </c>
      <c r="B85" s="136" t="s">
        <v>897</v>
      </c>
      <c r="C85" s="300" t="s">
        <v>759</v>
      </c>
      <c r="D85" s="288" t="s">
        <v>289</v>
      </c>
      <c r="E85" s="288"/>
      <c r="F85" s="276" t="s">
        <v>289</v>
      </c>
      <c r="G85" s="280" t="s">
        <v>289</v>
      </c>
      <c r="H85" s="276" t="s">
        <v>289</v>
      </c>
      <c r="I85" s="280" t="s">
        <v>289</v>
      </c>
      <c r="J85" s="276" t="s">
        <v>289</v>
      </c>
      <c r="K85" s="288" t="s">
        <v>289</v>
      </c>
    </row>
    <row r="86" spans="1:11" s="284" customFormat="1" hidden="1" x14ac:dyDescent="0.25">
      <c r="A86" s="299" t="s">
        <v>48</v>
      </c>
      <c r="B86" s="266" t="s">
        <v>1075</v>
      </c>
      <c r="C86" s="300" t="s">
        <v>759</v>
      </c>
      <c r="D86" s="288" t="s">
        <v>289</v>
      </c>
      <c r="E86" s="288"/>
      <c r="F86" s="276" t="s">
        <v>289</v>
      </c>
      <c r="G86" s="280" t="s">
        <v>289</v>
      </c>
      <c r="H86" s="276" t="s">
        <v>289</v>
      </c>
      <c r="I86" s="280" t="s">
        <v>289</v>
      </c>
      <c r="J86" s="276" t="s">
        <v>289</v>
      </c>
      <c r="K86" s="288" t="s">
        <v>289</v>
      </c>
    </row>
    <row r="87" spans="1:11" s="284" customFormat="1" hidden="1" x14ac:dyDescent="0.25">
      <c r="A87" s="299" t="s">
        <v>760</v>
      </c>
      <c r="B87" s="266" t="s">
        <v>957</v>
      </c>
      <c r="C87" s="300" t="s">
        <v>759</v>
      </c>
      <c r="D87" s="288" t="s">
        <v>289</v>
      </c>
      <c r="E87" s="288"/>
      <c r="F87" s="276" t="s">
        <v>289</v>
      </c>
      <c r="G87" s="280" t="s">
        <v>289</v>
      </c>
      <c r="H87" s="276" t="s">
        <v>289</v>
      </c>
      <c r="I87" s="280" t="s">
        <v>289</v>
      </c>
      <c r="J87" s="276" t="s">
        <v>289</v>
      </c>
      <c r="K87" s="288" t="s">
        <v>289</v>
      </c>
    </row>
    <row r="88" spans="1:11" s="284" customFormat="1" hidden="1" x14ac:dyDescent="0.25">
      <c r="A88" s="299" t="s">
        <v>761</v>
      </c>
      <c r="B88" s="266" t="s">
        <v>1076</v>
      </c>
      <c r="C88" s="300" t="s">
        <v>759</v>
      </c>
      <c r="D88" s="288" t="s">
        <v>289</v>
      </c>
      <c r="E88" s="288"/>
      <c r="F88" s="276" t="s">
        <v>289</v>
      </c>
      <c r="G88" s="280" t="s">
        <v>289</v>
      </c>
      <c r="H88" s="276" t="s">
        <v>289</v>
      </c>
      <c r="I88" s="280" t="s">
        <v>289</v>
      </c>
      <c r="J88" s="276" t="s">
        <v>289</v>
      </c>
      <c r="K88" s="288" t="s">
        <v>289</v>
      </c>
    </row>
    <row r="89" spans="1:11" s="284" customFormat="1" hidden="1" x14ac:dyDescent="0.25">
      <c r="A89" s="299" t="s">
        <v>762</v>
      </c>
      <c r="B89" s="266" t="s">
        <v>958</v>
      </c>
      <c r="C89" s="300" t="s">
        <v>759</v>
      </c>
      <c r="D89" s="288" t="s">
        <v>289</v>
      </c>
      <c r="E89" s="288"/>
      <c r="F89" s="276" t="s">
        <v>289</v>
      </c>
      <c r="G89" s="280" t="s">
        <v>289</v>
      </c>
      <c r="H89" s="276" t="s">
        <v>289</v>
      </c>
      <c r="I89" s="280" t="s">
        <v>289</v>
      </c>
      <c r="J89" s="276" t="s">
        <v>289</v>
      </c>
      <c r="K89" s="288" t="s">
        <v>289</v>
      </c>
    </row>
    <row r="90" spans="1:11" s="284" customFormat="1" hidden="1" x14ac:dyDescent="0.25">
      <c r="A90" s="299" t="s">
        <v>763</v>
      </c>
      <c r="B90" s="266" t="s">
        <v>959</v>
      </c>
      <c r="C90" s="300" t="s">
        <v>759</v>
      </c>
      <c r="D90" s="309">
        <f>D81</f>
        <v>273.01780512226833</v>
      </c>
      <c r="E90" s="309">
        <f>E81</f>
        <v>234.96925232999638</v>
      </c>
      <c r="F90" s="309">
        <v>578.96817943709175</v>
      </c>
      <c r="G90" s="309">
        <f t="shared" ref="G90:I90" si="4">G81</f>
        <v>307.19106045366061</v>
      </c>
      <c r="H90" s="309">
        <v>606.17968387063411</v>
      </c>
      <c r="I90" s="309">
        <f t="shared" si="4"/>
        <v>701.6290402949835</v>
      </c>
      <c r="J90" s="309">
        <f t="shared" ref="J90:K90" si="5">H90+F90+D90</f>
        <v>1458.1656684299942</v>
      </c>
      <c r="K90" s="309">
        <f t="shared" si="5"/>
        <v>1243.7893530786405</v>
      </c>
    </row>
    <row r="91" spans="1:11" s="284" customFormat="1" hidden="1" x14ac:dyDescent="0.25">
      <c r="A91" s="299" t="s">
        <v>764</v>
      </c>
      <c r="B91" s="266" t="s">
        <v>1083</v>
      </c>
      <c r="C91" s="300" t="s">
        <v>759</v>
      </c>
      <c r="D91" s="276" t="s">
        <v>289</v>
      </c>
      <c r="E91" s="276"/>
      <c r="F91" s="276" t="s">
        <v>289</v>
      </c>
      <c r="G91" s="276" t="s">
        <v>289</v>
      </c>
      <c r="H91" s="276" t="s">
        <v>289</v>
      </c>
      <c r="I91" s="276" t="s">
        <v>289</v>
      </c>
      <c r="J91" s="276" t="s">
        <v>289</v>
      </c>
      <c r="K91" s="276" t="s">
        <v>289</v>
      </c>
    </row>
    <row r="92" spans="1:11" s="284" customFormat="1" ht="31.5" hidden="1" x14ac:dyDescent="0.25">
      <c r="A92" s="299" t="s">
        <v>765</v>
      </c>
      <c r="B92" s="267" t="s">
        <v>828</v>
      </c>
      <c r="C92" s="300" t="s">
        <v>759</v>
      </c>
      <c r="D92" s="276" t="s">
        <v>289</v>
      </c>
      <c r="E92" s="276"/>
      <c r="F92" s="276" t="s">
        <v>289</v>
      </c>
      <c r="G92" s="276" t="s">
        <v>289</v>
      </c>
      <c r="H92" s="276" t="s">
        <v>289</v>
      </c>
      <c r="I92" s="276" t="s">
        <v>289</v>
      </c>
      <c r="J92" s="276" t="s">
        <v>289</v>
      </c>
      <c r="K92" s="276" t="s">
        <v>289</v>
      </c>
    </row>
    <row r="93" spans="1:11" s="284" customFormat="1" hidden="1" x14ac:dyDescent="0.25">
      <c r="A93" s="299" t="s">
        <v>1002</v>
      </c>
      <c r="B93" s="136" t="s">
        <v>649</v>
      </c>
      <c r="C93" s="300" t="s">
        <v>759</v>
      </c>
      <c r="D93" s="276" t="s">
        <v>289</v>
      </c>
      <c r="E93" s="276"/>
      <c r="F93" s="276" t="s">
        <v>289</v>
      </c>
      <c r="G93" s="276" t="s">
        <v>289</v>
      </c>
      <c r="H93" s="276" t="s">
        <v>289</v>
      </c>
      <c r="I93" s="276" t="s">
        <v>289</v>
      </c>
      <c r="J93" s="276" t="s">
        <v>289</v>
      </c>
      <c r="K93" s="276" t="s">
        <v>289</v>
      </c>
    </row>
    <row r="94" spans="1:11" s="284" customFormat="1" hidden="1" x14ac:dyDescent="0.25">
      <c r="A94" s="299" t="s">
        <v>1003</v>
      </c>
      <c r="B94" s="268" t="s">
        <v>637</v>
      </c>
      <c r="C94" s="300" t="s">
        <v>759</v>
      </c>
      <c r="D94" s="276" t="s">
        <v>289</v>
      </c>
      <c r="E94" s="276"/>
      <c r="F94" s="276" t="s">
        <v>289</v>
      </c>
      <c r="G94" s="276" t="s">
        <v>289</v>
      </c>
      <c r="H94" s="276" t="s">
        <v>289</v>
      </c>
      <c r="I94" s="276" t="s">
        <v>289</v>
      </c>
      <c r="J94" s="276" t="s">
        <v>289</v>
      </c>
      <c r="K94" s="276" t="s">
        <v>289</v>
      </c>
    </row>
    <row r="95" spans="1:11" s="284" customFormat="1" hidden="1" x14ac:dyDescent="0.25">
      <c r="A95" s="299" t="s">
        <v>766</v>
      </c>
      <c r="B95" s="266" t="s">
        <v>960</v>
      </c>
      <c r="C95" s="300" t="s">
        <v>759</v>
      </c>
      <c r="D95" s="276" t="s">
        <v>289</v>
      </c>
      <c r="E95" s="276"/>
      <c r="F95" s="276" t="s">
        <v>289</v>
      </c>
      <c r="G95" s="276" t="s">
        <v>289</v>
      </c>
      <c r="H95" s="276" t="s">
        <v>289</v>
      </c>
      <c r="I95" s="276" t="s">
        <v>289</v>
      </c>
      <c r="J95" s="276" t="s">
        <v>289</v>
      </c>
      <c r="K95" s="276" t="s">
        <v>289</v>
      </c>
    </row>
    <row r="96" spans="1:11" s="284" customFormat="1" hidden="1" x14ac:dyDescent="0.25">
      <c r="A96" s="299" t="s">
        <v>27</v>
      </c>
      <c r="B96" s="127" t="s">
        <v>1093</v>
      </c>
      <c r="C96" s="300" t="s">
        <v>759</v>
      </c>
      <c r="D96" s="306">
        <f t="shared" ref="D96:I96" si="6">D97-D103</f>
        <v>-229.63680014799999</v>
      </c>
      <c r="E96" s="306">
        <f t="shared" si="6"/>
        <v>-191.18599999999998</v>
      </c>
      <c r="F96" s="306">
        <f t="shared" si="6"/>
        <v>-244.62167193151998</v>
      </c>
      <c r="G96" s="306">
        <f t="shared" si="6"/>
        <v>-244.62167193151998</v>
      </c>
      <c r="H96" s="306">
        <v>-254.40653880878082</v>
      </c>
      <c r="I96" s="306">
        <f t="shared" si="6"/>
        <v>-254.40653880878082</v>
      </c>
      <c r="J96" s="309">
        <f t="shared" ref="J96:K97" si="7">H96+F96+D96</f>
        <v>-728.6650108883008</v>
      </c>
      <c r="K96" s="309">
        <f t="shared" si="7"/>
        <v>-690.21421074030081</v>
      </c>
    </row>
    <row r="97" spans="1:11" s="284" customFormat="1" hidden="1" x14ac:dyDescent="0.25">
      <c r="A97" s="299" t="s">
        <v>54</v>
      </c>
      <c r="B97" s="267" t="s">
        <v>1043</v>
      </c>
      <c r="C97" s="300" t="s">
        <v>759</v>
      </c>
      <c r="D97" s="306">
        <v>78.561345939999995</v>
      </c>
      <c r="E97" s="306">
        <f>E102</f>
        <v>224.33199999999999</v>
      </c>
      <c r="F97" s="306">
        <v>75.904399999999995</v>
      </c>
      <c r="G97" s="306">
        <v>75.904399999999995</v>
      </c>
      <c r="H97" s="306">
        <v>78.940575999999993</v>
      </c>
      <c r="I97" s="306">
        <v>78.940575999999993</v>
      </c>
      <c r="J97" s="309">
        <f t="shared" si="7"/>
        <v>233.40632193999997</v>
      </c>
      <c r="K97" s="309">
        <f t="shared" si="7"/>
        <v>379.17697599999997</v>
      </c>
    </row>
    <row r="98" spans="1:11" s="284" customFormat="1" hidden="1" x14ac:dyDescent="0.25">
      <c r="A98" s="299" t="s">
        <v>55</v>
      </c>
      <c r="B98" s="136" t="s">
        <v>951</v>
      </c>
      <c r="C98" s="300" t="s">
        <v>759</v>
      </c>
      <c r="D98" s="288" t="s">
        <v>289</v>
      </c>
      <c r="E98" s="288"/>
      <c r="F98" s="280" t="s">
        <v>289</v>
      </c>
      <c r="G98" s="288" t="s">
        <v>289</v>
      </c>
      <c r="H98" s="280" t="s">
        <v>289</v>
      </c>
      <c r="I98" s="288" t="s">
        <v>289</v>
      </c>
      <c r="J98" s="276" t="s">
        <v>289</v>
      </c>
      <c r="K98" s="276" t="s">
        <v>289</v>
      </c>
    </row>
    <row r="99" spans="1:11" s="284" customFormat="1" hidden="1" x14ac:dyDescent="0.25">
      <c r="A99" s="299" t="s">
        <v>56</v>
      </c>
      <c r="B99" s="136" t="s">
        <v>952</v>
      </c>
      <c r="C99" s="300" t="s">
        <v>759</v>
      </c>
      <c r="D99" s="288" t="s">
        <v>289</v>
      </c>
      <c r="E99" s="288"/>
      <c r="F99" s="280" t="s">
        <v>289</v>
      </c>
      <c r="G99" s="288" t="s">
        <v>289</v>
      </c>
      <c r="H99" s="280" t="s">
        <v>289</v>
      </c>
      <c r="I99" s="288" t="s">
        <v>289</v>
      </c>
      <c r="J99" s="276" t="s">
        <v>289</v>
      </c>
      <c r="K99" s="276" t="s">
        <v>289</v>
      </c>
    </row>
    <row r="100" spans="1:11" s="284" customFormat="1" hidden="1" x14ac:dyDescent="0.25">
      <c r="A100" s="299" t="s">
        <v>72</v>
      </c>
      <c r="B100" s="136" t="s">
        <v>1044</v>
      </c>
      <c r="C100" s="300" t="s">
        <v>759</v>
      </c>
      <c r="D100" s="288" t="s">
        <v>289</v>
      </c>
      <c r="E100" s="288"/>
      <c r="F100" s="280" t="s">
        <v>289</v>
      </c>
      <c r="G100" s="288" t="s">
        <v>289</v>
      </c>
      <c r="H100" s="280" t="s">
        <v>289</v>
      </c>
      <c r="I100" s="288" t="s">
        <v>289</v>
      </c>
      <c r="J100" s="276" t="s">
        <v>289</v>
      </c>
      <c r="K100" s="276" t="s">
        <v>289</v>
      </c>
    </row>
    <row r="101" spans="1:11" s="284" customFormat="1" hidden="1" x14ac:dyDescent="0.25">
      <c r="A101" s="299" t="s">
        <v>527</v>
      </c>
      <c r="B101" s="270" t="s">
        <v>652</v>
      </c>
      <c r="C101" s="300" t="s">
        <v>759</v>
      </c>
      <c r="D101" s="288" t="s">
        <v>289</v>
      </c>
      <c r="E101" s="288"/>
      <c r="F101" s="280" t="s">
        <v>289</v>
      </c>
      <c r="G101" s="288" t="s">
        <v>289</v>
      </c>
      <c r="H101" s="280" t="s">
        <v>289</v>
      </c>
      <c r="I101" s="288" t="s">
        <v>289</v>
      </c>
      <c r="J101" s="276" t="s">
        <v>289</v>
      </c>
      <c r="K101" s="276" t="s">
        <v>289</v>
      </c>
    </row>
    <row r="102" spans="1:11" s="284" customFormat="1" hidden="1" x14ac:dyDescent="0.25">
      <c r="A102" s="299" t="s">
        <v>73</v>
      </c>
      <c r="B102" s="268" t="s">
        <v>953</v>
      </c>
      <c r="C102" s="300" t="s">
        <v>759</v>
      </c>
      <c r="D102" s="306">
        <v>78.561345939999995</v>
      </c>
      <c r="E102" s="306">
        <v>224.33199999999999</v>
      </c>
      <c r="F102" s="306">
        <v>75.904399999999995</v>
      </c>
      <c r="G102" s="306">
        <v>75.904399999999995</v>
      </c>
      <c r="H102" s="306">
        <v>78.940575999999993</v>
      </c>
      <c r="I102" s="288">
        <v>78.940575999999993</v>
      </c>
      <c r="J102" s="309">
        <f t="shared" ref="J102:K103" si="8">H102+F102+D102</f>
        <v>233.40632193999997</v>
      </c>
      <c r="K102" s="309">
        <f t="shared" si="8"/>
        <v>379.17697599999997</v>
      </c>
    </row>
    <row r="103" spans="1:11" s="284" customFormat="1" hidden="1" x14ac:dyDescent="0.25">
      <c r="A103" s="299" t="s">
        <v>57</v>
      </c>
      <c r="B103" s="269" t="s">
        <v>1042</v>
      </c>
      <c r="C103" s="300" t="s">
        <v>759</v>
      </c>
      <c r="D103" s="306">
        <v>308.19814608799999</v>
      </c>
      <c r="E103" s="306">
        <v>415.51799999999997</v>
      </c>
      <c r="F103" s="306">
        <v>320.52607193151999</v>
      </c>
      <c r="G103" s="306">
        <v>320.52607193151999</v>
      </c>
      <c r="H103" s="306">
        <v>333.34711480878082</v>
      </c>
      <c r="I103" s="288">
        <v>333.34711480878082</v>
      </c>
      <c r="J103" s="309">
        <f t="shared" si="8"/>
        <v>962.07133282830068</v>
      </c>
      <c r="K103" s="309">
        <f t="shared" si="8"/>
        <v>1069.3911867403008</v>
      </c>
    </row>
    <row r="104" spans="1:11" s="284" customFormat="1" hidden="1" x14ac:dyDescent="0.25">
      <c r="A104" s="299" t="s">
        <v>528</v>
      </c>
      <c r="B104" s="268" t="s">
        <v>954</v>
      </c>
      <c r="C104" s="300" t="s">
        <v>759</v>
      </c>
      <c r="D104" s="306" t="s">
        <v>289</v>
      </c>
      <c r="E104" s="306"/>
      <c r="F104" s="306" t="s">
        <v>289</v>
      </c>
      <c r="G104" s="306" t="s">
        <v>289</v>
      </c>
      <c r="H104" s="306" t="s">
        <v>289</v>
      </c>
      <c r="I104" s="306" t="s">
        <v>289</v>
      </c>
      <c r="J104" s="306" t="s">
        <v>289</v>
      </c>
      <c r="K104" s="276" t="s">
        <v>289</v>
      </c>
    </row>
    <row r="105" spans="1:11" s="284" customFormat="1" hidden="1" x14ac:dyDescent="0.25">
      <c r="A105" s="299" t="s">
        <v>529</v>
      </c>
      <c r="B105" s="268" t="s">
        <v>955</v>
      </c>
      <c r="C105" s="300" t="s">
        <v>759</v>
      </c>
      <c r="D105" s="306" t="s">
        <v>289</v>
      </c>
      <c r="E105" s="306">
        <v>13.124000000000001</v>
      </c>
      <c r="F105" s="306" t="s">
        <v>289</v>
      </c>
      <c r="G105" s="306" t="s">
        <v>289</v>
      </c>
      <c r="H105" s="306" t="s">
        <v>289</v>
      </c>
      <c r="I105" s="306" t="s">
        <v>289</v>
      </c>
      <c r="J105" s="306" t="s">
        <v>289</v>
      </c>
      <c r="K105" s="276" t="s">
        <v>289</v>
      </c>
    </row>
    <row r="106" spans="1:11" s="284" customFormat="1" hidden="1" x14ac:dyDescent="0.25">
      <c r="A106" s="299" t="s">
        <v>530</v>
      </c>
      <c r="B106" s="268" t="s">
        <v>1045</v>
      </c>
      <c r="C106" s="300" t="s">
        <v>759</v>
      </c>
      <c r="D106" s="306" t="s">
        <v>289</v>
      </c>
      <c r="E106" s="306"/>
      <c r="F106" s="306" t="s">
        <v>289</v>
      </c>
      <c r="G106" s="306" t="s">
        <v>289</v>
      </c>
      <c r="H106" s="306" t="s">
        <v>289</v>
      </c>
      <c r="I106" s="306" t="s">
        <v>289</v>
      </c>
      <c r="J106" s="306" t="s">
        <v>289</v>
      </c>
      <c r="K106" s="276" t="s">
        <v>289</v>
      </c>
    </row>
    <row r="107" spans="1:11" s="284" customFormat="1" hidden="1" x14ac:dyDescent="0.25">
      <c r="A107" s="299" t="s">
        <v>531</v>
      </c>
      <c r="B107" s="270" t="s">
        <v>653</v>
      </c>
      <c r="C107" s="300" t="s">
        <v>759</v>
      </c>
      <c r="D107" s="306" t="s">
        <v>289</v>
      </c>
      <c r="E107" s="306"/>
      <c r="F107" s="306" t="s">
        <v>289</v>
      </c>
      <c r="G107" s="306" t="s">
        <v>289</v>
      </c>
      <c r="H107" s="306" t="s">
        <v>289</v>
      </c>
      <c r="I107" s="306" t="s">
        <v>289</v>
      </c>
      <c r="J107" s="306" t="s">
        <v>289</v>
      </c>
      <c r="K107" s="276" t="s">
        <v>289</v>
      </c>
    </row>
    <row r="108" spans="1:11" s="284" customFormat="1" hidden="1" x14ac:dyDescent="0.25">
      <c r="A108" s="299" t="s">
        <v>532</v>
      </c>
      <c r="B108" s="268" t="s">
        <v>956</v>
      </c>
      <c r="C108" s="300" t="s">
        <v>759</v>
      </c>
      <c r="D108" s="306" t="s">
        <v>289</v>
      </c>
      <c r="E108" s="306">
        <f>E103-E105</f>
        <v>402.39399999999995</v>
      </c>
      <c r="F108" s="306" t="s">
        <v>289</v>
      </c>
      <c r="G108" s="306" t="s">
        <v>289</v>
      </c>
      <c r="H108" s="306" t="s">
        <v>289</v>
      </c>
      <c r="I108" s="306" t="s">
        <v>289</v>
      </c>
      <c r="J108" s="306" t="s">
        <v>289</v>
      </c>
      <c r="K108" s="276" t="s">
        <v>289</v>
      </c>
    </row>
    <row r="109" spans="1:11" s="284" customFormat="1" hidden="1" x14ac:dyDescent="0.25">
      <c r="A109" s="299" t="s">
        <v>28</v>
      </c>
      <c r="B109" s="127" t="s">
        <v>1099</v>
      </c>
      <c r="C109" s="300" t="s">
        <v>759</v>
      </c>
      <c r="D109" s="306">
        <f>D81+D96</f>
        <v>43.381004974268336</v>
      </c>
      <c r="E109" s="306">
        <f>E81+E96</f>
        <v>43.783252329996401</v>
      </c>
      <c r="F109" s="306">
        <f>F81+F96</f>
        <v>84.346507505608145</v>
      </c>
      <c r="G109" s="306">
        <f>G81+G96</f>
        <v>62.569388522140628</v>
      </c>
      <c r="H109" s="306">
        <f>H81+H96</f>
        <v>351.77314506185326</v>
      </c>
      <c r="I109" s="306">
        <f t="shared" ref="I109" si="9">I81+I96</f>
        <v>447.22250148620265</v>
      </c>
      <c r="J109" s="309">
        <f t="shared" ref="J109:K109" si="10">H109+F109+D109</f>
        <v>479.50065754172977</v>
      </c>
      <c r="K109" s="309">
        <f t="shared" si="10"/>
        <v>553.57514233833967</v>
      </c>
    </row>
    <row r="110" spans="1:11" s="284" customFormat="1" ht="31.5" hidden="1" x14ac:dyDescent="0.25">
      <c r="A110" s="299" t="s">
        <v>60</v>
      </c>
      <c r="B110" s="267" t="s">
        <v>961</v>
      </c>
      <c r="C110" s="300" t="s">
        <v>759</v>
      </c>
      <c r="D110" s="305" t="s">
        <v>289</v>
      </c>
      <c r="E110" s="305"/>
      <c r="F110" s="305" t="s">
        <v>289</v>
      </c>
      <c r="G110" s="305" t="s">
        <v>289</v>
      </c>
      <c r="H110" s="305" t="s">
        <v>289</v>
      </c>
      <c r="I110" s="305" t="s">
        <v>289</v>
      </c>
      <c r="J110" s="305" t="s">
        <v>289</v>
      </c>
      <c r="K110" s="305" t="s">
        <v>289</v>
      </c>
    </row>
    <row r="111" spans="1:11" s="284" customFormat="1" ht="31.5" hidden="1" x14ac:dyDescent="0.25">
      <c r="A111" s="299" t="s">
        <v>898</v>
      </c>
      <c r="B111" s="136" t="s">
        <v>911</v>
      </c>
      <c r="C111" s="300" t="s">
        <v>759</v>
      </c>
      <c r="D111" s="305" t="s">
        <v>289</v>
      </c>
      <c r="E111" s="305"/>
      <c r="F111" s="305" t="s">
        <v>289</v>
      </c>
      <c r="G111" s="305" t="s">
        <v>289</v>
      </c>
      <c r="H111" s="305" t="s">
        <v>289</v>
      </c>
      <c r="I111" s="305" t="s">
        <v>289</v>
      </c>
      <c r="J111" s="305" t="s">
        <v>289</v>
      </c>
      <c r="K111" s="305" t="s">
        <v>289</v>
      </c>
    </row>
    <row r="112" spans="1:11" s="284" customFormat="1" ht="31.5" hidden="1" x14ac:dyDescent="0.25">
      <c r="A112" s="299" t="s">
        <v>899</v>
      </c>
      <c r="B112" s="136" t="s">
        <v>912</v>
      </c>
      <c r="C112" s="300" t="s">
        <v>759</v>
      </c>
      <c r="D112" s="305" t="s">
        <v>289</v>
      </c>
      <c r="E112" s="305"/>
      <c r="F112" s="305" t="s">
        <v>289</v>
      </c>
      <c r="G112" s="305" t="s">
        <v>289</v>
      </c>
      <c r="H112" s="305" t="s">
        <v>289</v>
      </c>
      <c r="I112" s="305" t="s">
        <v>289</v>
      </c>
      <c r="J112" s="305" t="s">
        <v>289</v>
      </c>
      <c r="K112" s="305" t="s">
        <v>289</v>
      </c>
    </row>
    <row r="113" spans="1:11" s="284" customFormat="1" ht="31.5" hidden="1" x14ac:dyDescent="0.25">
      <c r="A113" s="299" t="s">
        <v>1004</v>
      </c>
      <c r="B113" s="136" t="s">
        <v>897</v>
      </c>
      <c r="C113" s="300" t="s">
        <v>759</v>
      </c>
      <c r="D113" s="305" t="s">
        <v>289</v>
      </c>
      <c r="E113" s="305"/>
      <c r="F113" s="305" t="s">
        <v>289</v>
      </c>
      <c r="G113" s="305" t="s">
        <v>289</v>
      </c>
      <c r="H113" s="305" t="s">
        <v>289</v>
      </c>
      <c r="I113" s="305" t="s">
        <v>289</v>
      </c>
      <c r="J113" s="305" t="s">
        <v>289</v>
      </c>
      <c r="K113" s="305" t="s">
        <v>289</v>
      </c>
    </row>
    <row r="114" spans="1:11" s="284" customFormat="1" hidden="1" x14ac:dyDescent="0.25">
      <c r="A114" s="299" t="s">
        <v>61</v>
      </c>
      <c r="B114" s="266" t="s">
        <v>1075</v>
      </c>
      <c r="C114" s="300" t="s">
        <v>759</v>
      </c>
      <c r="D114" s="305" t="s">
        <v>289</v>
      </c>
      <c r="E114" s="305"/>
      <c r="F114" s="305" t="s">
        <v>289</v>
      </c>
      <c r="G114" s="305" t="s">
        <v>289</v>
      </c>
      <c r="H114" s="305" t="s">
        <v>289</v>
      </c>
      <c r="I114" s="305" t="s">
        <v>289</v>
      </c>
      <c r="J114" s="305" t="s">
        <v>289</v>
      </c>
      <c r="K114" s="305" t="s">
        <v>289</v>
      </c>
    </row>
    <row r="115" spans="1:11" s="284" customFormat="1" hidden="1" x14ac:dyDescent="0.25">
      <c r="A115" s="299" t="s">
        <v>767</v>
      </c>
      <c r="B115" s="266" t="s">
        <v>957</v>
      </c>
      <c r="C115" s="300" t="s">
        <v>759</v>
      </c>
      <c r="D115" s="305" t="s">
        <v>289</v>
      </c>
      <c r="E115" s="305"/>
      <c r="F115" s="305" t="s">
        <v>289</v>
      </c>
      <c r="G115" s="305" t="s">
        <v>289</v>
      </c>
      <c r="H115" s="305" t="s">
        <v>289</v>
      </c>
      <c r="I115" s="305" t="s">
        <v>289</v>
      </c>
      <c r="J115" s="305" t="s">
        <v>289</v>
      </c>
      <c r="K115" s="305" t="s">
        <v>289</v>
      </c>
    </row>
    <row r="116" spans="1:11" s="284" customFormat="1" hidden="1" x14ac:dyDescent="0.25">
      <c r="A116" s="299" t="s">
        <v>768</v>
      </c>
      <c r="B116" s="266" t="s">
        <v>1076</v>
      </c>
      <c r="C116" s="300" t="s">
        <v>759</v>
      </c>
      <c r="D116" s="305" t="s">
        <v>289</v>
      </c>
      <c r="E116" s="305"/>
      <c r="F116" s="305" t="s">
        <v>289</v>
      </c>
      <c r="G116" s="305" t="s">
        <v>289</v>
      </c>
      <c r="H116" s="305" t="s">
        <v>289</v>
      </c>
      <c r="I116" s="305" t="s">
        <v>289</v>
      </c>
      <c r="J116" s="305" t="s">
        <v>289</v>
      </c>
      <c r="K116" s="305" t="s">
        <v>289</v>
      </c>
    </row>
    <row r="117" spans="1:11" s="284" customFormat="1" hidden="1" x14ac:dyDescent="0.25">
      <c r="A117" s="299" t="s">
        <v>769</v>
      </c>
      <c r="B117" s="266" t="s">
        <v>958</v>
      </c>
      <c r="C117" s="300" t="s">
        <v>759</v>
      </c>
      <c r="D117" s="305" t="s">
        <v>289</v>
      </c>
      <c r="E117" s="305"/>
      <c r="F117" s="305" t="s">
        <v>289</v>
      </c>
      <c r="G117" s="305" t="s">
        <v>289</v>
      </c>
      <c r="H117" s="305" t="s">
        <v>289</v>
      </c>
      <c r="I117" s="305" t="s">
        <v>289</v>
      </c>
      <c r="J117" s="305" t="s">
        <v>289</v>
      </c>
      <c r="K117" s="305" t="s">
        <v>289</v>
      </c>
    </row>
    <row r="118" spans="1:11" s="284" customFormat="1" hidden="1" x14ac:dyDescent="0.25">
      <c r="A118" s="299" t="s">
        <v>770</v>
      </c>
      <c r="B118" s="266" t="s">
        <v>959</v>
      </c>
      <c r="C118" s="300" t="s">
        <v>759</v>
      </c>
      <c r="D118" s="307" t="s">
        <v>289</v>
      </c>
      <c r="E118" s="307"/>
      <c r="F118" s="307" t="s">
        <v>289</v>
      </c>
      <c r="G118" s="307" t="s">
        <v>289</v>
      </c>
      <c r="H118" s="307" t="s">
        <v>289</v>
      </c>
      <c r="I118" s="307" t="s">
        <v>289</v>
      </c>
      <c r="J118" s="307" t="s">
        <v>289</v>
      </c>
      <c r="K118" s="307" t="s">
        <v>289</v>
      </c>
    </row>
    <row r="119" spans="1:11" s="284" customFormat="1" hidden="1" x14ac:dyDescent="0.25">
      <c r="A119" s="299" t="s">
        <v>771</v>
      </c>
      <c r="B119" s="266" t="s">
        <v>1083</v>
      </c>
      <c r="C119" s="300" t="s">
        <v>759</v>
      </c>
      <c r="D119" s="305" t="s">
        <v>289</v>
      </c>
      <c r="E119" s="305"/>
      <c r="F119" s="305" t="s">
        <v>289</v>
      </c>
      <c r="G119" s="305" t="s">
        <v>289</v>
      </c>
      <c r="H119" s="305" t="s">
        <v>289</v>
      </c>
      <c r="I119" s="305" t="s">
        <v>289</v>
      </c>
      <c r="J119" s="305" t="s">
        <v>289</v>
      </c>
      <c r="K119" s="305" t="s">
        <v>289</v>
      </c>
    </row>
    <row r="120" spans="1:11" s="284" customFormat="1" ht="31.5" hidden="1" x14ac:dyDescent="0.25">
      <c r="A120" s="299" t="s">
        <v>772</v>
      </c>
      <c r="B120" s="267" t="s">
        <v>828</v>
      </c>
      <c r="C120" s="300" t="s">
        <v>759</v>
      </c>
      <c r="D120" s="305" t="s">
        <v>289</v>
      </c>
      <c r="E120" s="305"/>
      <c r="F120" s="305" t="s">
        <v>289</v>
      </c>
      <c r="G120" s="305" t="s">
        <v>289</v>
      </c>
      <c r="H120" s="305" t="s">
        <v>289</v>
      </c>
      <c r="I120" s="305" t="s">
        <v>289</v>
      </c>
      <c r="J120" s="305" t="s">
        <v>289</v>
      </c>
      <c r="K120" s="305" t="s">
        <v>289</v>
      </c>
    </row>
    <row r="121" spans="1:11" s="284" customFormat="1" hidden="1" x14ac:dyDescent="0.25">
      <c r="A121" s="299" t="s">
        <v>1005</v>
      </c>
      <c r="B121" s="268" t="s">
        <v>649</v>
      </c>
      <c r="C121" s="300" t="s">
        <v>759</v>
      </c>
      <c r="D121" s="305" t="s">
        <v>289</v>
      </c>
      <c r="E121" s="305"/>
      <c r="F121" s="305" t="s">
        <v>289</v>
      </c>
      <c r="G121" s="305" t="s">
        <v>289</v>
      </c>
      <c r="H121" s="305" t="s">
        <v>289</v>
      </c>
      <c r="I121" s="305" t="s">
        <v>289</v>
      </c>
      <c r="J121" s="305" t="s">
        <v>289</v>
      </c>
      <c r="K121" s="305" t="s">
        <v>289</v>
      </c>
    </row>
    <row r="122" spans="1:11" s="284" customFormat="1" hidden="1" x14ac:dyDescent="0.25">
      <c r="A122" s="299" t="s">
        <v>1006</v>
      </c>
      <c r="B122" s="268" t="s">
        <v>637</v>
      </c>
      <c r="C122" s="300" t="s">
        <v>759</v>
      </c>
      <c r="D122" s="305" t="s">
        <v>289</v>
      </c>
      <c r="E122" s="305"/>
      <c r="F122" s="305" t="s">
        <v>289</v>
      </c>
      <c r="G122" s="305" t="s">
        <v>289</v>
      </c>
      <c r="H122" s="305" t="s">
        <v>289</v>
      </c>
      <c r="I122" s="305" t="s">
        <v>289</v>
      </c>
      <c r="J122" s="305" t="s">
        <v>289</v>
      </c>
      <c r="K122" s="305" t="s">
        <v>289</v>
      </c>
    </row>
    <row r="123" spans="1:11" s="284" customFormat="1" hidden="1" x14ac:dyDescent="0.25">
      <c r="A123" s="299" t="s">
        <v>773</v>
      </c>
      <c r="B123" s="266" t="s">
        <v>960</v>
      </c>
      <c r="C123" s="300" t="s">
        <v>759</v>
      </c>
      <c r="D123" s="296" t="s">
        <v>289</v>
      </c>
      <c r="E123" s="296"/>
      <c r="F123" s="296" t="s">
        <v>289</v>
      </c>
      <c r="G123" s="296" t="s">
        <v>289</v>
      </c>
      <c r="H123" s="296" t="s">
        <v>289</v>
      </c>
      <c r="I123" s="296" t="s">
        <v>289</v>
      </c>
      <c r="J123" s="296" t="s">
        <v>289</v>
      </c>
      <c r="K123" s="296" t="s">
        <v>289</v>
      </c>
    </row>
    <row r="124" spans="1:11" s="284" customFormat="1" hidden="1" x14ac:dyDescent="0.25">
      <c r="A124" s="299" t="s">
        <v>29</v>
      </c>
      <c r="B124" s="127" t="s">
        <v>1046</v>
      </c>
      <c r="C124" s="300" t="s">
        <v>759</v>
      </c>
      <c r="D124" s="306">
        <f t="shared" ref="D124:I124" si="11">D109*0.2</f>
        <v>8.6762009948536676</v>
      </c>
      <c r="E124" s="306">
        <f>11332172/1000/1000</f>
        <v>11.332172</v>
      </c>
      <c r="F124" s="306">
        <f t="shared" si="11"/>
        <v>16.86930150112163</v>
      </c>
      <c r="G124" s="306">
        <f t="shared" si="11"/>
        <v>12.513877704428126</v>
      </c>
      <c r="H124" s="306">
        <f t="shared" si="11"/>
        <v>70.354629012370651</v>
      </c>
      <c r="I124" s="306">
        <f t="shared" si="11"/>
        <v>89.444500297240538</v>
      </c>
      <c r="J124" s="309">
        <f t="shared" ref="J124:K124" si="12">H124+F124+D124</f>
        <v>95.90013150834595</v>
      </c>
      <c r="K124" s="309">
        <f t="shared" si="12"/>
        <v>113.29055000166866</v>
      </c>
    </row>
    <row r="125" spans="1:11" s="284" customFormat="1" hidden="1" x14ac:dyDescent="0.25">
      <c r="A125" s="299" t="s">
        <v>25</v>
      </c>
      <c r="B125" s="266" t="s">
        <v>1037</v>
      </c>
      <c r="C125" s="300" t="s">
        <v>759</v>
      </c>
      <c r="D125" s="288" t="s">
        <v>289</v>
      </c>
      <c r="E125" s="288"/>
      <c r="F125" s="288" t="s">
        <v>289</v>
      </c>
      <c r="G125" s="288" t="s">
        <v>289</v>
      </c>
      <c r="H125" s="288" t="s">
        <v>289</v>
      </c>
      <c r="I125" s="288" t="s">
        <v>289</v>
      </c>
      <c r="J125" s="288" t="s">
        <v>289</v>
      </c>
      <c r="K125" s="288" t="s">
        <v>289</v>
      </c>
    </row>
    <row r="126" spans="1:11" s="284" customFormat="1" ht="31.5" hidden="1" x14ac:dyDescent="0.25">
      <c r="A126" s="299" t="s">
        <v>1033</v>
      </c>
      <c r="B126" s="136" t="s">
        <v>911</v>
      </c>
      <c r="C126" s="300" t="s">
        <v>759</v>
      </c>
      <c r="D126" s="288" t="s">
        <v>289</v>
      </c>
      <c r="E126" s="288"/>
      <c r="F126" s="288" t="s">
        <v>289</v>
      </c>
      <c r="G126" s="288" t="s">
        <v>289</v>
      </c>
      <c r="H126" s="288" t="s">
        <v>289</v>
      </c>
      <c r="I126" s="288" t="s">
        <v>289</v>
      </c>
      <c r="J126" s="288" t="s">
        <v>289</v>
      </c>
      <c r="K126" s="288" t="s">
        <v>289</v>
      </c>
    </row>
    <row r="127" spans="1:11" s="284" customFormat="1" ht="31.5" hidden="1" x14ac:dyDescent="0.25">
      <c r="A127" s="299" t="s">
        <v>1034</v>
      </c>
      <c r="B127" s="136" t="s">
        <v>912</v>
      </c>
      <c r="C127" s="300" t="s">
        <v>759</v>
      </c>
      <c r="D127" s="288" t="s">
        <v>289</v>
      </c>
      <c r="E127" s="288"/>
      <c r="F127" s="288" t="s">
        <v>289</v>
      </c>
      <c r="G127" s="288" t="s">
        <v>289</v>
      </c>
      <c r="H127" s="288" t="s">
        <v>289</v>
      </c>
      <c r="I127" s="288" t="s">
        <v>289</v>
      </c>
      <c r="J127" s="288" t="s">
        <v>289</v>
      </c>
      <c r="K127" s="288" t="s">
        <v>289</v>
      </c>
    </row>
    <row r="128" spans="1:11" s="284" customFormat="1" ht="31.5" hidden="1" x14ac:dyDescent="0.25">
      <c r="A128" s="299" t="s">
        <v>1035</v>
      </c>
      <c r="B128" s="136" t="s">
        <v>897</v>
      </c>
      <c r="C128" s="300" t="s">
        <v>759</v>
      </c>
      <c r="D128" s="288" t="s">
        <v>289</v>
      </c>
      <c r="E128" s="288"/>
      <c r="F128" s="288" t="s">
        <v>289</v>
      </c>
      <c r="G128" s="288" t="s">
        <v>289</v>
      </c>
      <c r="H128" s="288" t="s">
        <v>289</v>
      </c>
      <c r="I128" s="288" t="s">
        <v>289</v>
      </c>
      <c r="J128" s="288" t="s">
        <v>289</v>
      </c>
      <c r="K128" s="288" t="s">
        <v>289</v>
      </c>
    </row>
    <row r="129" spans="1:11" s="284" customFormat="1" hidden="1" x14ac:dyDescent="0.25">
      <c r="A129" s="299" t="s">
        <v>817</v>
      </c>
      <c r="B129" s="269" t="s">
        <v>1084</v>
      </c>
      <c r="C129" s="300" t="s">
        <v>759</v>
      </c>
      <c r="D129" s="288" t="s">
        <v>289</v>
      </c>
      <c r="E129" s="288"/>
      <c r="F129" s="288" t="s">
        <v>289</v>
      </c>
      <c r="G129" s="288" t="s">
        <v>289</v>
      </c>
      <c r="H129" s="288" t="s">
        <v>289</v>
      </c>
      <c r="I129" s="288" t="s">
        <v>289</v>
      </c>
      <c r="J129" s="288" t="s">
        <v>289</v>
      </c>
      <c r="K129" s="288" t="s">
        <v>289</v>
      </c>
    </row>
    <row r="130" spans="1:11" s="284" customFormat="1" hidden="1" x14ac:dyDescent="0.25">
      <c r="A130" s="299" t="s">
        <v>818</v>
      </c>
      <c r="B130" s="269" t="s">
        <v>825</v>
      </c>
      <c r="C130" s="300" t="s">
        <v>759</v>
      </c>
      <c r="D130" s="288" t="s">
        <v>289</v>
      </c>
      <c r="E130" s="288"/>
      <c r="F130" s="288" t="s">
        <v>289</v>
      </c>
      <c r="G130" s="288" t="s">
        <v>289</v>
      </c>
      <c r="H130" s="288" t="s">
        <v>289</v>
      </c>
      <c r="I130" s="288" t="s">
        <v>289</v>
      </c>
      <c r="J130" s="288" t="s">
        <v>289</v>
      </c>
      <c r="K130" s="288" t="s">
        <v>289</v>
      </c>
    </row>
    <row r="131" spans="1:11" s="284" customFormat="1" hidden="1" x14ac:dyDescent="0.25">
      <c r="A131" s="299" t="s">
        <v>819</v>
      </c>
      <c r="B131" s="269" t="s">
        <v>1078</v>
      </c>
      <c r="C131" s="300" t="s">
        <v>759</v>
      </c>
      <c r="D131" s="288" t="s">
        <v>289</v>
      </c>
      <c r="E131" s="288"/>
      <c r="F131" s="288" t="s">
        <v>289</v>
      </c>
      <c r="G131" s="288" t="s">
        <v>289</v>
      </c>
      <c r="H131" s="288" t="s">
        <v>289</v>
      </c>
      <c r="I131" s="288" t="s">
        <v>289</v>
      </c>
      <c r="J131" s="288" t="s">
        <v>289</v>
      </c>
      <c r="K131" s="288" t="s">
        <v>289</v>
      </c>
    </row>
    <row r="132" spans="1:11" s="284" customFormat="1" hidden="1" x14ac:dyDescent="0.25">
      <c r="A132" s="299" t="s">
        <v>820</v>
      </c>
      <c r="B132" s="269" t="s">
        <v>826</v>
      </c>
      <c r="C132" s="300" t="s">
        <v>759</v>
      </c>
      <c r="D132" s="288" t="s">
        <v>289</v>
      </c>
      <c r="E132" s="288"/>
      <c r="F132" s="288" t="s">
        <v>289</v>
      </c>
      <c r="G132" s="288" t="s">
        <v>289</v>
      </c>
      <c r="H132" s="288" t="s">
        <v>289</v>
      </c>
      <c r="I132" s="288" t="s">
        <v>289</v>
      </c>
      <c r="J132" s="288" t="s">
        <v>289</v>
      </c>
      <c r="K132" s="288" t="s">
        <v>289</v>
      </c>
    </row>
    <row r="133" spans="1:11" s="284" customFormat="1" hidden="1" x14ac:dyDescent="0.25">
      <c r="A133" s="299" t="s">
        <v>821</v>
      </c>
      <c r="B133" s="269" t="s">
        <v>827</v>
      </c>
      <c r="C133" s="300" t="s">
        <v>759</v>
      </c>
      <c r="D133" s="288" t="s">
        <v>289</v>
      </c>
      <c r="E133" s="288"/>
      <c r="F133" s="288" t="s">
        <v>289</v>
      </c>
      <c r="G133" s="288" t="s">
        <v>289</v>
      </c>
      <c r="H133" s="288" t="s">
        <v>289</v>
      </c>
      <c r="I133" s="288" t="s">
        <v>289</v>
      </c>
      <c r="J133" s="288" t="s">
        <v>289</v>
      </c>
      <c r="K133" s="288" t="s">
        <v>289</v>
      </c>
    </row>
    <row r="134" spans="1:11" s="284" customFormat="1" hidden="1" x14ac:dyDescent="0.25">
      <c r="A134" s="299" t="s">
        <v>822</v>
      </c>
      <c r="B134" s="269" t="s">
        <v>1085</v>
      </c>
      <c r="C134" s="300" t="s">
        <v>759</v>
      </c>
      <c r="D134" s="288" t="s">
        <v>289</v>
      </c>
      <c r="E134" s="288"/>
      <c r="F134" s="288" t="s">
        <v>289</v>
      </c>
      <c r="G134" s="288" t="s">
        <v>289</v>
      </c>
      <c r="H134" s="288" t="s">
        <v>289</v>
      </c>
      <c r="I134" s="288" t="s">
        <v>289</v>
      </c>
      <c r="J134" s="288" t="s">
        <v>289</v>
      </c>
      <c r="K134" s="288" t="s">
        <v>289</v>
      </c>
    </row>
    <row r="135" spans="1:11" s="284" customFormat="1" ht="31.5" hidden="1" x14ac:dyDescent="0.25">
      <c r="A135" s="299" t="s">
        <v>823</v>
      </c>
      <c r="B135" s="269" t="s">
        <v>828</v>
      </c>
      <c r="C135" s="300" t="s">
        <v>759</v>
      </c>
      <c r="D135" s="288" t="s">
        <v>289</v>
      </c>
      <c r="E135" s="288"/>
      <c r="F135" s="288" t="s">
        <v>289</v>
      </c>
      <c r="G135" s="288" t="s">
        <v>289</v>
      </c>
      <c r="H135" s="288" t="s">
        <v>289</v>
      </c>
      <c r="I135" s="288" t="s">
        <v>289</v>
      </c>
      <c r="J135" s="288" t="s">
        <v>289</v>
      </c>
      <c r="K135" s="288" t="s">
        <v>289</v>
      </c>
    </row>
    <row r="136" spans="1:11" s="284" customFormat="1" hidden="1" x14ac:dyDescent="0.25">
      <c r="A136" s="299" t="s">
        <v>1007</v>
      </c>
      <c r="B136" s="268" t="s">
        <v>829</v>
      </c>
      <c r="C136" s="300" t="s">
        <v>759</v>
      </c>
      <c r="D136" s="288" t="s">
        <v>289</v>
      </c>
      <c r="E136" s="288"/>
      <c r="F136" s="288" t="s">
        <v>289</v>
      </c>
      <c r="G136" s="288" t="s">
        <v>289</v>
      </c>
      <c r="H136" s="288" t="s">
        <v>289</v>
      </c>
      <c r="I136" s="288" t="s">
        <v>289</v>
      </c>
      <c r="J136" s="288" t="s">
        <v>289</v>
      </c>
      <c r="K136" s="288" t="s">
        <v>289</v>
      </c>
    </row>
    <row r="137" spans="1:11" s="284" customFormat="1" hidden="1" x14ac:dyDescent="0.25">
      <c r="A137" s="299" t="s">
        <v>1008</v>
      </c>
      <c r="B137" s="268" t="s">
        <v>637</v>
      </c>
      <c r="C137" s="300" t="s">
        <v>759</v>
      </c>
      <c r="D137" s="288" t="s">
        <v>289</v>
      </c>
      <c r="E137" s="288"/>
      <c r="F137" s="288" t="s">
        <v>289</v>
      </c>
      <c r="G137" s="288" t="s">
        <v>289</v>
      </c>
      <c r="H137" s="288" t="s">
        <v>289</v>
      </c>
      <c r="I137" s="288" t="s">
        <v>289</v>
      </c>
      <c r="J137" s="288" t="s">
        <v>289</v>
      </c>
      <c r="K137" s="288" t="s">
        <v>289</v>
      </c>
    </row>
    <row r="138" spans="1:11" s="284" customFormat="1" hidden="1" x14ac:dyDescent="0.25">
      <c r="A138" s="299" t="s">
        <v>824</v>
      </c>
      <c r="B138" s="269" t="s">
        <v>830</v>
      </c>
      <c r="C138" s="300" t="s">
        <v>759</v>
      </c>
      <c r="D138" s="288" t="s">
        <v>289</v>
      </c>
      <c r="E138" s="288"/>
      <c r="F138" s="288" t="s">
        <v>289</v>
      </c>
      <c r="G138" s="288" t="s">
        <v>289</v>
      </c>
      <c r="H138" s="288" t="s">
        <v>289</v>
      </c>
      <c r="I138" s="288" t="s">
        <v>289</v>
      </c>
      <c r="J138" s="288" t="s">
        <v>289</v>
      </c>
      <c r="K138" s="288" t="s">
        <v>289</v>
      </c>
    </row>
    <row r="139" spans="1:11" s="284" customFormat="1" hidden="1" x14ac:dyDescent="0.25">
      <c r="A139" s="299" t="s">
        <v>31</v>
      </c>
      <c r="B139" s="127" t="s">
        <v>1100</v>
      </c>
      <c r="C139" s="300" t="s">
        <v>759</v>
      </c>
      <c r="D139" s="306">
        <f>D109-D124</f>
        <v>34.70480397941467</v>
      </c>
      <c r="E139" s="306">
        <v>40.283000000000001</v>
      </c>
      <c r="F139" s="306">
        <f t="shared" ref="F139:I139" si="13">F109-F124</f>
        <v>67.477206004486519</v>
      </c>
      <c r="G139" s="306">
        <f t="shared" si="13"/>
        <v>50.055510817712502</v>
      </c>
      <c r="H139" s="306">
        <v>281.41851604948261</v>
      </c>
      <c r="I139" s="306">
        <f t="shared" si="13"/>
        <v>357.77800118896209</v>
      </c>
      <c r="J139" s="309">
        <f t="shared" ref="J139:K139" si="14">H139+F139+D139</f>
        <v>383.6005260333838</v>
      </c>
      <c r="K139" s="309">
        <f t="shared" si="14"/>
        <v>448.11651200667461</v>
      </c>
    </row>
    <row r="140" spans="1:11" s="284" customFormat="1" hidden="1" x14ac:dyDescent="0.25">
      <c r="A140" s="299" t="s">
        <v>49</v>
      </c>
      <c r="B140" s="266" t="s">
        <v>1037</v>
      </c>
      <c r="C140" s="300" t="s">
        <v>759</v>
      </c>
      <c r="D140" s="305" t="s">
        <v>289</v>
      </c>
      <c r="E140" s="305"/>
      <c r="F140" s="305" t="s">
        <v>289</v>
      </c>
      <c r="G140" s="305" t="s">
        <v>289</v>
      </c>
      <c r="H140" s="305" t="s">
        <v>289</v>
      </c>
      <c r="I140" s="305" t="s">
        <v>289</v>
      </c>
      <c r="J140" s="305" t="s">
        <v>289</v>
      </c>
      <c r="K140" s="305" t="s">
        <v>289</v>
      </c>
    </row>
    <row r="141" spans="1:11" s="284" customFormat="1" ht="31.5" hidden="1" x14ac:dyDescent="0.25">
      <c r="A141" s="299" t="s">
        <v>913</v>
      </c>
      <c r="B141" s="136" t="s">
        <v>911</v>
      </c>
      <c r="C141" s="300" t="s">
        <v>759</v>
      </c>
      <c r="D141" s="305" t="s">
        <v>289</v>
      </c>
      <c r="E141" s="305"/>
      <c r="F141" s="305" t="s">
        <v>289</v>
      </c>
      <c r="G141" s="305" t="s">
        <v>289</v>
      </c>
      <c r="H141" s="305" t="s">
        <v>289</v>
      </c>
      <c r="I141" s="305" t="s">
        <v>289</v>
      </c>
      <c r="J141" s="305" t="s">
        <v>289</v>
      </c>
      <c r="K141" s="305" t="s">
        <v>289</v>
      </c>
    </row>
    <row r="142" spans="1:11" s="284" customFormat="1" ht="31.5" hidden="1" x14ac:dyDescent="0.25">
      <c r="A142" s="299" t="s">
        <v>914</v>
      </c>
      <c r="B142" s="136" t="s">
        <v>912</v>
      </c>
      <c r="C142" s="300" t="s">
        <v>759</v>
      </c>
      <c r="D142" s="305" t="s">
        <v>289</v>
      </c>
      <c r="E142" s="305"/>
      <c r="F142" s="305" t="s">
        <v>289</v>
      </c>
      <c r="G142" s="305" t="s">
        <v>289</v>
      </c>
      <c r="H142" s="305" t="s">
        <v>289</v>
      </c>
      <c r="I142" s="305" t="s">
        <v>289</v>
      </c>
      <c r="J142" s="305" t="s">
        <v>289</v>
      </c>
      <c r="K142" s="305" t="s">
        <v>289</v>
      </c>
    </row>
    <row r="143" spans="1:11" s="284" customFormat="1" ht="31.5" hidden="1" x14ac:dyDescent="0.25">
      <c r="A143" s="299" t="s">
        <v>1009</v>
      </c>
      <c r="B143" s="136" t="s">
        <v>897</v>
      </c>
      <c r="C143" s="300" t="s">
        <v>759</v>
      </c>
      <c r="D143" s="305" t="s">
        <v>289</v>
      </c>
      <c r="E143" s="305"/>
      <c r="F143" s="305" t="s">
        <v>289</v>
      </c>
      <c r="G143" s="305" t="s">
        <v>289</v>
      </c>
      <c r="H143" s="305" t="s">
        <v>289</v>
      </c>
      <c r="I143" s="305" t="s">
        <v>289</v>
      </c>
      <c r="J143" s="305" t="s">
        <v>289</v>
      </c>
      <c r="K143" s="305" t="s">
        <v>289</v>
      </c>
    </row>
    <row r="144" spans="1:11" s="284" customFormat="1" hidden="1" x14ac:dyDescent="0.25">
      <c r="A144" s="299" t="s">
        <v>50</v>
      </c>
      <c r="B144" s="266" t="s">
        <v>1075</v>
      </c>
      <c r="C144" s="300" t="s">
        <v>759</v>
      </c>
      <c r="D144" s="305" t="s">
        <v>289</v>
      </c>
      <c r="E144" s="305"/>
      <c r="F144" s="305" t="s">
        <v>289</v>
      </c>
      <c r="G144" s="305" t="s">
        <v>289</v>
      </c>
      <c r="H144" s="305" t="s">
        <v>289</v>
      </c>
      <c r="I144" s="305" t="s">
        <v>289</v>
      </c>
      <c r="J144" s="305" t="s">
        <v>289</v>
      </c>
      <c r="K144" s="305" t="s">
        <v>289</v>
      </c>
    </row>
    <row r="145" spans="1:11" s="284" customFormat="1" hidden="1" x14ac:dyDescent="0.25">
      <c r="A145" s="299" t="s">
        <v>774</v>
      </c>
      <c r="B145" s="266" t="s">
        <v>957</v>
      </c>
      <c r="C145" s="300" t="s">
        <v>759</v>
      </c>
      <c r="D145" s="305" t="s">
        <v>289</v>
      </c>
      <c r="E145" s="305"/>
      <c r="F145" s="305" t="s">
        <v>289</v>
      </c>
      <c r="G145" s="305" t="s">
        <v>289</v>
      </c>
      <c r="H145" s="305" t="s">
        <v>289</v>
      </c>
      <c r="I145" s="305" t="s">
        <v>289</v>
      </c>
      <c r="J145" s="305" t="s">
        <v>289</v>
      </c>
      <c r="K145" s="305" t="s">
        <v>289</v>
      </c>
    </row>
    <row r="146" spans="1:11" s="284" customFormat="1" hidden="1" x14ac:dyDescent="0.25">
      <c r="A146" s="299" t="s">
        <v>775</v>
      </c>
      <c r="B146" s="266" t="s">
        <v>1076</v>
      </c>
      <c r="C146" s="300" t="s">
        <v>759</v>
      </c>
      <c r="D146" s="305" t="s">
        <v>289</v>
      </c>
      <c r="E146" s="305"/>
      <c r="F146" s="305" t="s">
        <v>289</v>
      </c>
      <c r="G146" s="305" t="s">
        <v>289</v>
      </c>
      <c r="H146" s="305" t="s">
        <v>289</v>
      </c>
      <c r="I146" s="305" t="s">
        <v>289</v>
      </c>
      <c r="J146" s="305" t="s">
        <v>289</v>
      </c>
      <c r="K146" s="305" t="s">
        <v>289</v>
      </c>
    </row>
    <row r="147" spans="1:11" s="284" customFormat="1" hidden="1" x14ac:dyDescent="0.25">
      <c r="A147" s="299" t="s">
        <v>776</v>
      </c>
      <c r="B147" s="267" t="s">
        <v>958</v>
      </c>
      <c r="C147" s="300" t="s">
        <v>759</v>
      </c>
      <c r="D147" s="305" t="s">
        <v>289</v>
      </c>
      <c r="E147" s="305"/>
      <c r="F147" s="305" t="s">
        <v>289</v>
      </c>
      <c r="G147" s="305" t="s">
        <v>289</v>
      </c>
      <c r="H147" s="305" t="s">
        <v>289</v>
      </c>
      <c r="I147" s="305" t="s">
        <v>289</v>
      </c>
      <c r="J147" s="305" t="s">
        <v>289</v>
      </c>
      <c r="K147" s="305" t="s">
        <v>289</v>
      </c>
    </row>
    <row r="148" spans="1:11" s="284" customFormat="1" hidden="1" x14ac:dyDescent="0.25">
      <c r="A148" s="299" t="s">
        <v>777</v>
      </c>
      <c r="B148" s="266" t="s">
        <v>959</v>
      </c>
      <c r="C148" s="300" t="s">
        <v>759</v>
      </c>
      <c r="D148" s="307" t="s">
        <v>289</v>
      </c>
      <c r="E148" s="307"/>
      <c r="F148" s="307" t="s">
        <v>289</v>
      </c>
      <c r="G148" s="307" t="s">
        <v>289</v>
      </c>
      <c r="H148" s="307" t="s">
        <v>289</v>
      </c>
      <c r="I148" s="307" t="s">
        <v>289</v>
      </c>
      <c r="J148" s="307" t="s">
        <v>289</v>
      </c>
      <c r="K148" s="307" t="s">
        <v>289</v>
      </c>
    </row>
    <row r="149" spans="1:11" s="284" customFormat="1" hidden="1" x14ac:dyDescent="0.25">
      <c r="A149" s="299" t="s">
        <v>778</v>
      </c>
      <c r="B149" s="266" t="s">
        <v>1083</v>
      </c>
      <c r="C149" s="300" t="s">
        <v>759</v>
      </c>
      <c r="D149" s="305" t="s">
        <v>289</v>
      </c>
      <c r="E149" s="305"/>
      <c r="F149" s="305" t="s">
        <v>289</v>
      </c>
      <c r="G149" s="305" t="s">
        <v>289</v>
      </c>
      <c r="H149" s="305" t="s">
        <v>289</v>
      </c>
      <c r="I149" s="305" t="s">
        <v>289</v>
      </c>
      <c r="J149" s="305" t="s">
        <v>289</v>
      </c>
      <c r="K149" s="305" t="s">
        <v>289</v>
      </c>
    </row>
    <row r="150" spans="1:11" s="284" customFormat="1" ht="31.5" hidden="1" x14ac:dyDescent="0.25">
      <c r="A150" s="299" t="s">
        <v>779</v>
      </c>
      <c r="B150" s="267" t="s">
        <v>828</v>
      </c>
      <c r="C150" s="300" t="s">
        <v>759</v>
      </c>
      <c r="D150" s="305" t="s">
        <v>289</v>
      </c>
      <c r="E150" s="305"/>
      <c r="F150" s="305" t="s">
        <v>289</v>
      </c>
      <c r="G150" s="305" t="s">
        <v>289</v>
      </c>
      <c r="H150" s="305" t="s">
        <v>289</v>
      </c>
      <c r="I150" s="305" t="s">
        <v>289</v>
      </c>
      <c r="J150" s="305" t="s">
        <v>289</v>
      </c>
      <c r="K150" s="305" t="s">
        <v>289</v>
      </c>
    </row>
    <row r="151" spans="1:11" s="284" customFormat="1" hidden="1" x14ac:dyDescent="0.25">
      <c r="A151" s="299" t="s">
        <v>1010</v>
      </c>
      <c r="B151" s="268" t="s">
        <v>649</v>
      </c>
      <c r="C151" s="300" t="s">
        <v>759</v>
      </c>
      <c r="D151" s="305" t="s">
        <v>289</v>
      </c>
      <c r="E151" s="305"/>
      <c r="F151" s="305" t="s">
        <v>289</v>
      </c>
      <c r="G151" s="305" t="s">
        <v>289</v>
      </c>
      <c r="H151" s="305" t="s">
        <v>289</v>
      </c>
      <c r="I151" s="305" t="s">
        <v>289</v>
      </c>
      <c r="J151" s="305" t="s">
        <v>289</v>
      </c>
      <c r="K151" s="305" t="s">
        <v>289</v>
      </c>
    </row>
    <row r="152" spans="1:11" s="284" customFormat="1" hidden="1" x14ac:dyDescent="0.25">
      <c r="A152" s="299" t="s">
        <v>1011</v>
      </c>
      <c r="B152" s="268" t="s">
        <v>637</v>
      </c>
      <c r="C152" s="300" t="s">
        <v>759</v>
      </c>
      <c r="D152" s="305" t="s">
        <v>289</v>
      </c>
      <c r="E152" s="305"/>
      <c r="F152" s="305" t="s">
        <v>289</v>
      </c>
      <c r="G152" s="305" t="s">
        <v>289</v>
      </c>
      <c r="H152" s="305" t="s">
        <v>289</v>
      </c>
      <c r="I152" s="305" t="s">
        <v>289</v>
      </c>
      <c r="J152" s="305" t="s">
        <v>289</v>
      </c>
      <c r="K152" s="305" t="s">
        <v>289</v>
      </c>
    </row>
    <row r="153" spans="1:11" s="284" customFormat="1" hidden="1" x14ac:dyDescent="0.25">
      <c r="A153" s="299" t="s">
        <v>780</v>
      </c>
      <c r="B153" s="266" t="s">
        <v>960</v>
      </c>
      <c r="C153" s="300" t="s">
        <v>759</v>
      </c>
      <c r="D153" s="296" t="s">
        <v>289</v>
      </c>
      <c r="E153" s="296"/>
      <c r="F153" s="296" t="s">
        <v>289</v>
      </c>
      <c r="G153" s="296" t="s">
        <v>289</v>
      </c>
      <c r="H153" s="296" t="s">
        <v>289</v>
      </c>
      <c r="I153" s="296" t="s">
        <v>289</v>
      </c>
      <c r="J153" s="296" t="s">
        <v>289</v>
      </c>
      <c r="K153" s="296" t="s">
        <v>289</v>
      </c>
    </row>
    <row r="154" spans="1:11" s="284" customFormat="1" hidden="1" x14ac:dyDescent="0.25">
      <c r="A154" s="299" t="s">
        <v>32</v>
      </c>
      <c r="B154" s="127" t="s">
        <v>11</v>
      </c>
      <c r="C154" s="300" t="s">
        <v>759</v>
      </c>
      <c r="D154" s="314">
        <v>34.70480397941467</v>
      </c>
      <c r="E154" s="314">
        <f>E139</f>
        <v>40.283000000000001</v>
      </c>
      <c r="F154" s="314">
        <f>F139</f>
        <v>67.477206004486519</v>
      </c>
      <c r="G154" s="314">
        <f>G139</f>
        <v>50.055510817712502</v>
      </c>
      <c r="H154" s="314">
        <v>281.41851604948261</v>
      </c>
      <c r="I154" s="314">
        <f t="shared" ref="I154" si="15">I139</f>
        <v>357.77800118896209</v>
      </c>
      <c r="J154" s="309">
        <f t="shared" ref="J154:K155" si="16">H154+F154+D154</f>
        <v>383.6005260333838</v>
      </c>
      <c r="K154" s="309">
        <f t="shared" si="16"/>
        <v>448.11651200667461</v>
      </c>
    </row>
    <row r="155" spans="1:11" s="284" customFormat="1" hidden="1" x14ac:dyDescent="0.25">
      <c r="A155" s="299" t="s">
        <v>52</v>
      </c>
      <c r="B155" s="269" t="s">
        <v>833</v>
      </c>
      <c r="C155" s="300" t="s">
        <v>759</v>
      </c>
      <c r="D155" s="314">
        <f>D377</f>
        <v>30.340142509999996</v>
      </c>
      <c r="E155" s="314">
        <v>30.34014251</v>
      </c>
      <c r="F155" s="314">
        <f t="shared" ref="F155:I155" si="17">F377</f>
        <v>52.032125000000001</v>
      </c>
      <c r="G155" s="314">
        <f t="shared" si="17"/>
        <v>49.439070740450902</v>
      </c>
      <c r="H155" s="314">
        <v>2.6940507199999995</v>
      </c>
      <c r="I155" s="314">
        <f t="shared" si="17"/>
        <v>353.68571017000005</v>
      </c>
      <c r="J155" s="309">
        <f t="shared" si="16"/>
        <v>85.066318229999993</v>
      </c>
      <c r="K155" s="309">
        <f t="shared" si="16"/>
        <v>433.46492342045099</v>
      </c>
    </row>
    <row r="156" spans="1:11" s="284" customFormat="1" hidden="1" x14ac:dyDescent="0.25">
      <c r="A156" s="299" t="s">
        <v>53</v>
      </c>
      <c r="B156" s="269" t="s">
        <v>13</v>
      </c>
      <c r="C156" s="300" t="s">
        <v>759</v>
      </c>
      <c r="D156" s="288" t="s">
        <v>289</v>
      </c>
      <c r="E156" s="288"/>
      <c r="F156" s="280" t="s">
        <v>289</v>
      </c>
      <c r="G156" s="280" t="s">
        <v>289</v>
      </c>
      <c r="H156" s="280" t="s">
        <v>289</v>
      </c>
      <c r="I156" s="280" t="s">
        <v>289</v>
      </c>
      <c r="J156" s="306" t="s">
        <v>289</v>
      </c>
      <c r="K156" s="296" t="s">
        <v>289</v>
      </c>
    </row>
    <row r="157" spans="1:11" s="284" customFormat="1" hidden="1" x14ac:dyDescent="0.2">
      <c r="A157" s="299" t="s">
        <v>65</v>
      </c>
      <c r="B157" s="269" t="s">
        <v>14</v>
      </c>
      <c r="C157" s="300" t="s">
        <v>759</v>
      </c>
      <c r="D157" s="288" t="s">
        <v>289</v>
      </c>
      <c r="E157" s="288"/>
      <c r="F157" s="290" t="s">
        <v>289</v>
      </c>
      <c r="G157" s="290" t="s">
        <v>289</v>
      </c>
      <c r="H157" s="290" t="s">
        <v>289</v>
      </c>
      <c r="I157" s="290" t="s">
        <v>289</v>
      </c>
      <c r="J157" s="306" t="s">
        <v>289</v>
      </c>
      <c r="K157" s="296" t="s">
        <v>289</v>
      </c>
    </row>
    <row r="158" spans="1:11" s="284" customFormat="1" ht="18" hidden="1" customHeight="1" x14ac:dyDescent="0.25">
      <c r="A158" s="299" t="s">
        <v>66</v>
      </c>
      <c r="B158" s="269" t="s">
        <v>834</v>
      </c>
      <c r="C158" s="300" t="s">
        <v>759</v>
      </c>
      <c r="D158" s="288" t="s">
        <v>289</v>
      </c>
      <c r="E158" s="314">
        <f>E154-E155</f>
        <v>9.9428574900000015</v>
      </c>
      <c r="F158" s="307" t="s">
        <v>289</v>
      </c>
      <c r="G158" s="280" t="s">
        <v>289</v>
      </c>
      <c r="H158" s="307" t="s">
        <v>289</v>
      </c>
      <c r="I158" s="280" t="s">
        <v>289</v>
      </c>
      <c r="J158" s="306" t="s">
        <v>289</v>
      </c>
      <c r="K158" s="296" t="s">
        <v>289</v>
      </c>
    </row>
    <row r="159" spans="1:11" s="284" customFormat="1" ht="18" hidden="1" customHeight="1" x14ac:dyDescent="0.25">
      <c r="A159" s="299" t="s">
        <v>535</v>
      </c>
      <c r="B159" s="127" t="s">
        <v>877</v>
      </c>
      <c r="C159" s="300"/>
      <c r="D159" s="296" t="s">
        <v>289</v>
      </c>
      <c r="E159" s="296"/>
      <c r="F159" s="296" t="s">
        <v>289</v>
      </c>
      <c r="G159" s="296" t="s">
        <v>289</v>
      </c>
      <c r="H159" s="296" t="s">
        <v>289</v>
      </c>
      <c r="I159" s="296" t="s">
        <v>289</v>
      </c>
      <c r="J159" s="296" t="s">
        <v>289</v>
      </c>
      <c r="K159" s="296" t="s">
        <v>289</v>
      </c>
    </row>
    <row r="160" spans="1:11" s="284" customFormat="1" ht="37.5" hidden="1" customHeight="1" x14ac:dyDescent="0.25">
      <c r="A160" s="299" t="s">
        <v>536</v>
      </c>
      <c r="B160" s="269" t="s">
        <v>1094</v>
      </c>
      <c r="C160" s="300" t="s">
        <v>759</v>
      </c>
      <c r="D160" s="307">
        <f>D109+D69</f>
        <v>56.102437744268336</v>
      </c>
      <c r="E160" s="307">
        <f>E109+E69+E105</f>
        <v>70.935273259996393</v>
      </c>
      <c r="F160" s="307">
        <f t="shared" ref="F160:I160" si="18">F109+F69</f>
        <v>97.114115885608143</v>
      </c>
      <c r="G160" s="307">
        <f t="shared" si="18"/>
        <v>78.08235439214063</v>
      </c>
      <c r="H160" s="307">
        <v>364.58147325185325</v>
      </c>
      <c r="I160" s="307">
        <f t="shared" si="18"/>
        <v>462.22090006793292</v>
      </c>
      <c r="J160" s="309">
        <f t="shared" ref="J160:K160" si="19">H160+F160+D160</f>
        <v>517.7980268817297</v>
      </c>
      <c r="K160" s="309">
        <f t="shared" si="19"/>
        <v>611.2385277200699</v>
      </c>
    </row>
    <row r="161" spans="1:11" s="284" customFormat="1" ht="18" hidden="1" customHeight="1" x14ac:dyDescent="0.25">
      <c r="A161" s="299" t="s">
        <v>537</v>
      </c>
      <c r="B161" s="269" t="s">
        <v>1047</v>
      </c>
      <c r="C161" s="300" t="s">
        <v>759</v>
      </c>
      <c r="D161" s="288" t="s">
        <v>289</v>
      </c>
      <c r="E161" s="288" t="s">
        <v>289</v>
      </c>
      <c r="F161" s="280" t="s">
        <v>289</v>
      </c>
      <c r="G161" s="280" t="s">
        <v>289</v>
      </c>
      <c r="H161" s="280" t="s">
        <v>289</v>
      </c>
      <c r="I161" s="280" t="s">
        <v>289</v>
      </c>
      <c r="J161" s="280" t="s">
        <v>289</v>
      </c>
      <c r="K161" s="280" t="s">
        <v>289</v>
      </c>
    </row>
    <row r="162" spans="1:11" s="284" customFormat="1" ht="18" hidden="1" customHeight="1" x14ac:dyDescent="0.25">
      <c r="A162" s="299" t="s">
        <v>942</v>
      </c>
      <c r="B162" s="136" t="s">
        <v>965</v>
      </c>
      <c r="C162" s="300" t="s">
        <v>759</v>
      </c>
      <c r="D162" s="288" t="s">
        <v>289</v>
      </c>
      <c r="E162" s="288" t="s">
        <v>289</v>
      </c>
      <c r="F162" s="280" t="s">
        <v>289</v>
      </c>
      <c r="G162" s="280" t="s">
        <v>289</v>
      </c>
      <c r="H162" s="280" t="s">
        <v>289</v>
      </c>
      <c r="I162" s="280" t="s">
        <v>289</v>
      </c>
      <c r="J162" s="280" t="s">
        <v>289</v>
      </c>
      <c r="K162" s="280" t="s">
        <v>289</v>
      </c>
    </row>
    <row r="163" spans="1:11" s="284" customFormat="1" ht="18" hidden="1" customHeight="1" x14ac:dyDescent="0.25">
      <c r="A163" s="299" t="s">
        <v>642</v>
      </c>
      <c r="B163" s="269" t="s">
        <v>1101</v>
      </c>
      <c r="C163" s="300" t="s">
        <v>759</v>
      </c>
      <c r="D163" s="288" t="s">
        <v>289</v>
      </c>
      <c r="E163" s="288" t="s">
        <v>289</v>
      </c>
      <c r="F163" s="280" t="s">
        <v>289</v>
      </c>
      <c r="G163" s="280" t="s">
        <v>289</v>
      </c>
      <c r="H163" s="280" t="s">
        <v>289</v>
      </c>
      <c r="I163" s="280" t="s">
        <v>289</v>
      </c>
      <c r="J163" s="280" t="s">
        <v>289</v>
      </c>
      <c r="K163" s="280" t="s">
        <v>289</v>
      </c>
    </row>
    <row r="164" spans="1:11" s="284" customFormat="1" ht="18" hidden="1" customHeight="1" x14ac:dyDescent="0.25">
      <c r="A164" s="299" t="s">
        <v>943</v>
      </c>
      <c r="B164" s="136" t="s">
        <v>966</v>
      </c>
      <c r="C164" s="300" t="s">
        <v>759</v>
      </c>
      <c r="D164" s="288" t="s">
        <v>289</v>
      </c>
      <c r="E164" s="288" t="s">
        <v>289</v>
      </c>
      <c r="F164" s="280" t="s">
        <v>289</v>
      </c>
      <c r="G164" s="280" t="s">
        <v>289</v>
      </c>
      <c r="H164" s="280" t="s">
        <v>289</v>
      </c>
      <c r="I164" s="280" t="s">
        <v>289</v>
      </c>
      <c r="J164" s="280" t="s">
        <v>289</v>
      </c>
      <c r="K164" s="280" t="s">
        <v>289</v>
      </c>
    </row>
    <row r="165" spans="1:11" s="284" customFormat="1" ht="31.5" hidden="1" x14ac:dyDescent="0.25">
      <c r="A165" s="299" t="s">
        <v>643</v>
      </c>
      <c r="B165" s="269" t="s">
        <v>1102</v>
      </c>
      <c r="C165" s="300" t="s">
        <v>289</v>
      </c>
      <c r="D165" s="288" t="s">
        <v>289</v>
      </c>
      <c r="E165" s="288" t="s">
        <v>289</v>
      </c>
      <c r="F165" s="291" t="s">
        <v>289</v>
      </c>
      <c r="G165" s="291" t="s">
        <v>289</v>
      </c>
      <c r="H165" s="291" t="s">
        <v>289</v>
      </c>
      <c r="I165" s="291" t="s">
        <v>289</v>
      </c>
      <c r="J165" s="291" t="s">
        <v>289</v>
      </c>
      <c r="K165" s="291" t="s">
        <v>289</v>
      </c>
    </row>
    <row r="166" spans="1:11" s="284" customFormat="1" ht="18.75" hidden="1" x14ac:dyDescent="0.25">
      <c r="A166" s="348" t="s">
        <v>534</v>
      </c>
      <c r="B166" s="348"/>
      <c r="C166" s="348"/>
      <c r="D166" s="348"/>
      <c r="E166" s="348"/>
      <c r="F166" s="348"/>
      <c r="G166" s="348"/>
      <c r="H166" s="348"/>
      <c r="I166" s="348"/>
      <c r="J166" s="348"/>
      <c r="K166" s="348"/>
    </row>
    <row r="167" spans="1:11" s="284" customFormat="1" ht="31.5" hidden="1" customHeight="1" x14ac:dyDescent="0.25">
      <c r="A167" s="299" t="s">
        <v>538</v>
      </c>
      <c r="B167" s="127" t="s">
        <v>1048</v>
      </c>
      <c r="C167" s="300" t="s">
        <v>759</v>
      </c>
      <c r="D167" s="309">
        <f>D23</f>
        <v>9652.3102002495998</v>
      </c>
      <c r="E167" s="309">
        <v>9685.6569999999992</v>
      </c>
      <c r="F167" s="309">
        <f t="shared" ref="F167" si="20">F23</f>
        <v>10271.018118272101</v>
      </c>
      <c r="G167" s="309">
        <f>G23</f>
        <v>10371.018118272064</v>
      </c>
      <c r="H167" s="309">
        <f t="shared" ref="H167" si="21">H23</f>
        <v>11015.505969830851</v>
      </c>
      <c r="I167" s="309">
        <f t="shared" ref="G167:I167" si="22">I23</f>
        <v>11238.455969830851</v>
      </c>
      <c r="J167" s="309">
        <f t="shared" ref="J167:K167" si="23">H167+F167+D167</f>
        <v>30938.834288352555</v>
      </c>
      <c r="K167" s="309">
        <f t="shared" si="23"/>
        <v>31295.131088102913</v>
      </c>
    </row>
    <row r="168" spans="1:11" s="284" customFormat="1" hidden="1" x14ac:dyDescent="0.25">
      <c r="A168" s="299" t="s">
        <v>539</v>
      </c>
      <c r="B168" s="266" t="s">
        <v>1037</v>
      </c>
      <c r="C168" s="300" t="s">
        <v>759</v>
      </c>
      <c r="D168" s="276" t="s">
        <v>289</v>
      </c>
      <c r="E168" s="276"/>
      <c r="F168" s="276" t="s">
        <v>289</v>
      </c>
      <c r="G168" s="276" t="s">
        <v>289</v>
      </c>
      <c r="H168" s="276" t="s">
        <v>289</v>
      </c>
      <c r="I168" s="276" t="s">
        <v>289</v>
      </c>
      <c r="J168" s="276" t="s">
        <v>289</v>
      </c>
      <c r="K168" s="276" t="s">
        <v>289</v>
      </c>
    </row>
    <row r="169" spans="1:11" s="284" customFormat="1" ht="31.5" hidden="1" x14ac:dyDescent="0.25">
      <c r="A169" s="299" t="s">
        <v>900</v>
      </c>
      <c r="B169" s="136" t="s">
        <v>911</v>
      </c>
      <c r="C169" s="300" t="s">
        <v>759</v>
      </c>
      <c r="D169" s="276" t="s">
        <v>289</v>
      </c>
      <c r="E169" s="276"/>
      <c r="F169" s="276" t="s">
        <v>289</v>
      </c>
      <c r="G169" s="276" t="s">
        <v>289</v>
      </c>
      <c r="H169" s="276" t="s">
        <v>289</v>
      </c>
      <c r="I169" s="276" t="s">
        <v>289</v>
      </c>
      <c r="J169" s="276" t="s">
        <v>289</v>
      </c>
      <c r="K169" s="276" t="s">
        <v>289</v>
      </c>
    </row>
    <row r="170" spans="1:11" s="284" customFormat="1" ht="31.5" hidden="1" x14ac:dyDescent="0.25">
      <c r="A170" s="299" t="s">
        <v>901</v>
      </c>
      <c r="B170" s="136" t="s">
        <v>912</v>
      </c>
      <c r="C170" s="300" t="s">
        <v>759</v>
      </c>
      <c r="D170" s="276" t="s">
        <v>289</v>
      </c>
      <c r="E170" s="276"/>
      <c r="F170" s="276" t="s">
        <v>289</v>
      </c>
      <c r="G170" s="276" t="s">
        <v>289</v>
      </c>
      <c r="H170" s="276" t="s">
        <v>289</v>
      </c>
      <c r="I170" s="276" t="s">
        <v>289</v>
      </c>
      <c r="J170" s="276" t="s">
        <v>289</v>
      </c>
      <c r="K170" s="276" t="s">
        <v>289</v>
      </c>
    </row>
    <row r="171" spans="1:11" s="284" customFormat="1" ht="31.5" hidden="1" x14ac:dyDescent="0.25">
      <c r="A171" s="299" t="s">
        <v>1012</v>
      </c>
      <c r="B171" s="136" t="s">
        <v>897</v>
      </c>
      <c r="C171" s="300" t="s">
        <v>759</v>
      </c>
      <c r="D171" s="276" t="s">
        <v>289</v>
      </c>
      <c r="E171" s="276"/>
      <c r="F171" s="276" t="s">
        <v>289</v>
      </c>
      <c r="G171" s="276" t="s">
        <v>289</v>
      </c>
      <c r="H171" s="276" t="s">
        <v>289</v>
      </c>
      <c r="I171" s="276" t="s">
        <v>289</v>
      </c>
      <c r="J171" s="276" t="s">
        <v>289</v>
      </c>
      <c r="K171" s="276" t="s">
        <v>289</v>
      </c>
    </row>
    <row r="172" spans="1:11" s="284" customFormat="1" hidden="1" x14ac:dyDescent="0.25">
      <c r="A172" s="299" t="s">
        <v>540</v>
      </c>
      <c r="B172" s="266" t="s">
        <v>1075</v>
      </c>
      <c r="C172" s="300" t="s">
        <v>759</v>
      </c>
      <c r="D172" s="276" t="s">
        <v>289</v>
      </c>
      <c r="E172" s="276"/>
      <c r="F172" s="276" t="s">
        <v>289</v>
      </c>
      <c r="G172" s="276" t="s">
        <v>289</v>
      </c>
      <c r="H172" s="276" t="s">
        <v>289</v>
      </c>
      <c r="I172" s="276" t="s">
        <v>289</v>
      </c>
      <c r="J172" s="276" t="s">
        <v>289</v>
      </c>
      <c r="K172" s="276" t="s">
        <v>289</v>
      </c>
    </row>
    <row r="173" spans="1:11" s="284" customFormat="1" hidden="1" x14ac:dyDescent="0.25">
      <c r="A173" s="299" t="s">
        <v>654</v>
      </c>
      <c r="B173" s="266" t="s">
        <v>957</v>
      </c>
      <c r="C173" s="300" t="s">
        <v>759</v>
      </c>
      <c r="D173" s="276" t="s">
        <v>289</v>
      </c>
      <c r="E173" s="276"/>
      <c r="F173" s="276" t="s">
        <v>289</v>
      </c>
      <c r="G173" s="276" t="s">
        <v>289</v>
      </c>
      <c r="H173" s="276" t="s">
        <v>289</v>
      </c>
      <c r="I173" s="276" t="s">
        <v>289</v>
      </c>
      <c r="J173" s="276" t="s">
        <v>289</v>
      </c>
      <c r="K173" s="276" t="s">
        <v>289</v>
      </c>
    </row>
    <row r="174" spans="1:11" s="284" customFormat="1" hidden="1" x14ac:dyDescent="0.25">
      <c r="A174" s="299" t="s">
        <v>781</v>
      </c>
      <c r="B174" s="266" t="s">
        <v>1076</v>
      </c>
      <c r="C174" s="300" t="s">
        <v>759</v>
      </c>
      <c r="D174" s="276" t="s">
        <v>289</v>
      </c>
      <c r="E174" s="276"/>
      <c r="F174" s="276" t="s">
        <v>289</v>
      </c>
      <c r="G174" s="276" t="s">
        <v>289</v>
      </c>
      <c r="H174" s="276" t="s">
        <v>289</v>
      </c>
      <c r="I174" s="276" t="s">
        <v>289</v>
      </c>
      <c r="J174" s="276" t="s">
        <v>289</v>
      </c>
      <c r="K174" s="276" t="s">
        <v>289</v>
      </c>
    </row>
    <row r="175" spans="1:11" s="284" customFormat="1" hidden="1" x14ac:dyDescent="0.25">
      <c r="A175" s="299" t="s">
        <v>782</v>
      </c>
      <c r="B175" s="266" t="s">
        <v>958</v>
      </c>
      <c r="C175" s="300" t="s">
        <v>759</v>
      </c>
      <c r="D175" s="276" t="s">
        <v>289</v>
      </c>
      <c r="E175" s="276"/>
      <c r="F175" s="276" t="s">
        <v>289</v>
      </c>
      <c r="G175" s="276" t="s">
        <v>289</v>
      </c>
      <c r="H175" s="276" t="s">
        <v>289</v>
      </c>
      <c r="I175" s="276" t="s">
        <v>289</v>
      </c>
      <c r="J175" s="276" t="s">
        <v>289</v>
      </c>
      <c r="K175" s="276" t="s">
        <v>289</v>
      </c>
    </row>
    <row r="176" spans="1:11" s="284" customFormat="1" hidden="1" x14ac:dyDescent="0.25">
      <c r="A176" s="299" t="s">
        <v>783</v>
      </c>
      <c r="B176" s="266" t="s">
        <v>959</v>
      </c>
      <c r="C176" s="300" t="s">
        <v>759</v>
      </c>
      <c r="D176" s="311">
        <v>9652.3102002495998</v>
      </c>
      <c r="E176" s="311">
        <v>9623.5149999999994</v>
      </c>
      <c r="F176" s="311">
        <f>F167</f>
        <v>10271.018118272101</v>
      </c>
      <c r="G176" s="311">
        <f>G167</f>
        <v>10371.018118272064</v>
      </c>
      <c r="H176" s="311">
        <f t="shared" ref="H176" si="24">H167</f>
        <v>11015.505969830851</v>
      </c>
      <c r="I176" s="311">
        <f t="shared" ref="I176" si="25">I167</f>
        <v>11238.455969830851</v>
      </c>
      <c r="J176" s="309">
        <f t="shared" ref="J176:K176" si="26">H176+F176+D176</f>
        <v>30938.834288352555</v>
      </c>
      <c r="K176" s="309">
        <f t="shared" si="26"/>
        <v>31232.989088102913</v>
      </c>
    </row>
    <row r="177" spans="1:11" s="284" customFormat="1" hidden="1" x14ac:dyDescent="0.25">
      <c r="A177" s="299" t="s">
        <v>784</v>
      </c>
      <c r="B177" s="266" t="s">
        <v>1083</v>
      </c>
      <c r="C177" s="300" t="s">
        <v>759</v>
      </c>
      <c r="D177" s="276" t="s">
        <v>289</v>
      </c>
      <c r="E177" s="276"/>
      <c r="F177" s="276" t="s">
        <v>289</v>
      </c>
      <c r="G177" s="276" t="s">
        <v>289</v>
      </c>
      <c r="H177" s="276" t="s">
        <v>289</v>
      </c>
      <c r="I177" s="276" t="s">
        <v>289</v>
      </c>
      <c r="J177" s="276" t="s">
        <v>289</v>
      </c>
      <c r="K177" s="276" t="s">
        <v>289</v>
      </c>
    </row>
    <row r="178" spans="1:11" s="284" customFormat="1" ht="31.5" hidden="1" x14ac:dyDescent="0.25">
      <c r="A178" s="299" t="s">
        <v>785</v>
      </c>
      <c r="B178" s="267" t="s">
        <v>828</v>
      </c>
      <c r="C178" s="300" t="s">
        <v>759</v>
      </c>
      <c r="D178" s="276" t="s">
        <v>289</v>
      </c>
      <c r="E178" s="276"/>
      <c r="F178" s="276" t="s">
        <v>289</v>
      </c>
      <c r="G178" s="276" t="s">
        <v>289</v>
      </c>
      <c r="H178" s="276" t="s">
        <v>289</v>
      </c>
      <c r="I178" s="276" t="s">
        <v>289</v>
      </c>
      <c r="J178" s="276" t="s">
        <v>289</v>
      </c>
      <c r="K178" s="276" t="s">
        <v>289</v>
      </c>
    </row>
    <row r="179" spans="1:11" s="284" customFormat="1" hidden="1" x14ac:dyDescent="0.25">
      <c r="A179" s="299" t="s">
        <v>1013</v>
      </c>
      <c r="B179" s="268" t="s">
        <v>649</v>
      </c>
      <c r="C179" s="300" t="s">
        <v>759</v>
      </c>
      <c r="D179" s="276" t="s">
        <v>289</v>
      </c>
      <c r="E179" s="276"/>
      <c r="F179" s="276" t="s">
        <v>289</v>
      </c>
      <c r="G179" s="276" t="s">
        <v>289</v>
      </c>
      <c r="H179" s="276" t="s">
        <v>289</v>
      </c>
      <c r="I179" s="276" t="s">
        <v>289</v>
      </c>
      <c r="J179" s="276" t="s">
        <v>289</v>
      </c>
      <c r="K179" s="276" t="s">
        <v>289</v>
      </c>
    </row>
    <row r="180" spans="1:11" s="284" customFormat="1" hidden="1" x14ac:dyDescent="0.25">
      <c r="A180" s="299" t="s">
        <v>1014</v>
      </c>
      <c r="B180" s="268" t="s">
        <v>637</v>
      </c>
      <c r="C180" s="300" t="s">
        <v>759</v>
      </c>
      <c r="D180" s="276" t="s">
        <v>289</v>
      </c>
      <c r="E180" s="276"/>
      <c r="F180" s="276" t="s">
        <v>289</v>
      </c>
      <c r="G180" s="276" t="s">
        <v>289</v>
      </c>
      <c r="H180" s="276" t="s">
        <v>289</v>
      </c>
      <c r="I180" s="276" t="s">
        <v>289</v>
      </c>
      <c r="J180" s="276" t="s">
        <v>289</v>
      </c>
      <c r="K180" s="276" t="s">
        <v>289</v>
      </c>
    </row>
    <row r="181" spans="1:11" s="284" customFormat="1" ht="31.5" hidden="1" x14ac:dyDescent="0.25">
      <c r="A181" s="299" t="s">
        <v>786</v>
      </c>
      <c r="B181" s="269" t="s">
        <v>1049</v>
      </c>
      <c r="C181" s="300" t="s">
        <v>759</v>
      </c>
      <c r="D181" s="276" t="s">
        <v>289</v>
      </c>
      <c r="E181" s="276"/>
      <c r="F181" s="276" t="s">
        <v>289</v>
      </c>
      <c r="G181" s="276" t="s">
        <v>289</v>
      </c>
      <c r="H181" s="276" t="s">
        <v>289</v>
      </c>
      <c r="I181" s="276" t="s">
        <v>289</v>
      </c>
      <c r="J181" s="276" t="s">
        <v>289</v>
      </c>
      <c r="K181" s="276" t="s">
        <v>289</v>
      </c>
    </row>
    <row r="182" spans="1:11" s="284" customFormat="1" hidden="1" x14ac:dyDescent="0.25">
      <c r="A182" s="299" t="s">
        <v>902</v>
      </c>
      <c r="B182" s="136" t="s">
        <v>940</v>
      </c>
      <c r="C182" s="300" t="s">
        <v>759</v>
      </c>
      <c r="D182" s="276" t="s">
        <v>289</v>
      </c>
      <c r="E182" s="276"/>
      <c r="F182" s="276" t="s">
        <v>289</v>
      </c>
      <c r="G182" s="276" t="s">
        <v>289</v>
      </c>
      <c r="H182" s="276" t="s">
        <v>289</v>
      </c>
      <c r="I182" s="276" t="s">
        <v>289</v>
      </c>
      <c r="J182" s="276" t="s">
        <v>289</v>
      </c>
      <c r="K182" s="276" t="s">
        <v>289</v>
      </c>
    </row>
    <row r="183" spans="1:11" s="284" customFormat="1" hidden="1" x14ac:dyDescent="0.25">
      <c r="A183" s="299" t="s">
        <v>903</v>
      </c>
      <c r="B183" s="136" t="s">
        <v>941</v>
      </c>
      <c r="C183" s="300" t="s">
        <v>759</v>
      </c>
      <c r="D183" s="276" t="s">
        <v>289</v>
      </c>
      <c r="E183" s="276"/>
      <c r="F183" s="276" t="s">
        <v>289</v>
      </c>
      <c r="G183" s="276" t="s">
        <v>289</v>
      </c>
      <c r="H183" s="276" t="s">
        <v>289</v>
      </c>
      <c r="I183" s="276" t="s">
        <v>289</v>
      </c>
      <c r="J183" s="276" t="s">
        <v>289</v>
      </c>
      <c r="K183" s="276" t="s">
        <v>289</v>
      </c>
    </row>
    <row r="184" spans="1:11" s="284" customFormat="1" hidden="1" x14ac:dyDescent="0.25">
      <c r="A184" s="299" t="s">
        <v>787</v>
      </c>
      <c r="B184" s="266" t="s">
        <v>960</v>
      </c>
      <c r="C184" s="300" t="s">
        <v>759</v>
      </c>
      <c r="D184" s="280" t="s">
        <v>289</v>
      </c>
      <c r="E184" s="311">
        <v>5.7839999999999998</v>
      </c>
      <c r="F184" s="280" t="s">
        <v>289</v>
      </c>
      <c r="G184" s="280" t="s">
        <v>289</v>
      </c>
      <c r="H184" s="280" t="s">
        <v>289</v>
      </c>
      <c r="I184" s="280" t="s">
        <v>289</v>
      </c>
      <c r="J184" s="280" t="s">
        <v>289</v>
      </c>
      <c r="K184" s="276" t="s">
        <v>289</v>
      </c>
    </row>
    <row r="185" spans="1:11" s="284" customFormat="1" hidden="1" x14ac:dyDescent="0.25">
      <c r="A185" s="299" t="s">
        <v>541</v>
      </c>
      <c r="B185" s="127" t="s">
        <v>1050</v>
      </c>
      <c r="C185" s="300" t="s">
        <v>759</v>
      </c>
      <c r="D185" s="309">
        <f>D38-D69+250</f>
        <v>9616.5709623573312</v>
      </c>
      <c r="E185" s="309">
        <v>9698.4120000000003</v>
      </c>
      <c r="F185" s="309">
        <f>F38-F69</f>
        <v>9929.2823304549729</v>
      </c>
      <c r="G185" s="309">
        <f>G38-G69+350</f>
        <v>10398.314091948403</v>
      </c>
      <c r="H185" s="309">
        <f>H38-H69+360</f>
        <v>10756.517957770217</v>
      </c>
      <c r="I185" s="309">
        <f>I38-I69+360</f>
        <v>10881.828530954137</v>
      </c>
      <c r="J185" s="309">
        <f t="shared" ref="J185:K197" si="27">H185+F185+D185</f>
        <v>30302.371250582521</v>
      </c>
      <c r="K185" s="309">
        <f t="shared" si="27"/>
        <v>30978.554622902539</v>
      </c>
    </row>
    <row r="186" spans="1:11" s="284" customFormat="1" hidden="1" x14ac:dyDescent="0.25">
      <c r="A186" s="299" t="s">
        <v>542</v>
      </c>
      <c r="B186" s="269" t="s">
        <v>878</v>
      </c>
      <c r="C186" s="300" t="s">
        <v>759</v>
      </c>
      <c r="D186" s="276" t="s">
        <v>289</v>
      </c>
      <c r="E186" s="276"/>
      <c r="F186" s="276" t="s">
        <v>289</v>
      </c>
      <c r="G186" s="276" t="s">
        <v>289</v>
      </c>
      <c r="H186" s="276" t="s">
        <v>289</v>
      </c>
      <c r="I186" s="276" t="s">
        <v>289</v>
      </c>
      <c r="J186" s="276" t="s">
        <v>289</v>
      </c>
      <c r="K186" s="276" t="s">
        <v>289</v>
      </c>
    </row>
    <row r="187" spans="1:11" s="284" customFormat="1" hidden="1" x14ac:dyDescent="0.25">
      <c r="A187" s="299" t="s">
        <v>543</v>
      </c>
      <c r="B187" s="269" t="s">
        <v>1051</v>
      </c>
      <c r="C187" s="300" t="s">
        <v>759</v>
      </c>
      <c r="D187" s="309">
        <v>4678.7651017726675</v>
      </c>
      <c r="E187" s="309">
        <f>5727485335.78/1000/1000/1.2</f>
        <v>4772.9044464833332</v>
      </c>
      <c r="F187" s="309">
        <v>4865.9157058435749</v>
      </c>
      <c r="G187" s="309">
        <v>4865.9157058435749</v>
      </c>
      <c r="H187" s="309">
        <v>5060.5523340773179</v>
      </c>
      <c r="I187" s="309">
        <v>5060.5523340773179</v>
      </c>
      <c r="J187" s="309">
        <f t="shared" ref="J187" si="28">H187+F187+D187</f>
        <v>14605.233141693559</v>
      </c>
      <c r="K187" s="309">
        <f t="shared" si="27"/>
        <v>14699.372486404225</v>
      </c>
    </row>
    <row r="188" spans="1:11" s="284" customFormat="1" hidden="1" x14ac:dyDescent="0.25">
      <c r="A188" s="299" t="s">
        <v>544</v>
      </c>
      <c r="B188" s="136" t="s">
        <v>644</v>
      </c>
      <c r="C188" s="300" t="s">
        <v>759</v>
      </c>
      <c r="D188" s="309">
        <v>4624.905873882667</v>
      </c>
      <c r="E188" s="309">
        <f>E187-E189</f>
        <v>4581.827446483333</v>
      </c>
      <c r="F188" s="309">
        <v>4809.9021088379741</v>
      </c>
      <c r="G188" s="309">
        <v>4809.9021088379741</v>
      </c>
      <c r="H188" s="309">
        <v>5002.2981931914928</v>
      </c>
      <c r="I188" s="309">
        <v>5002.2981931914928</v>
      </c>
      <c r="J188" s="309">
        <f t="shared" ref="J188:J189" si="29">H188+F188+D188</f>
        <v>14437.106175912133</v>
      </c>
      <c r="K188" s="309">
        <f t="shared" si="27"/>
        <v>14394.027748512799</v>
      </c>
    </row>
    <row r="189" spans="1:11" s="284" customFormat="1" hidden="1" x14ac:dyDescent="0.25">
      <c r="A189" s="299" t="s">
        <v>545</v>
      </c>
      <c r="B189" s="136" t="s">
        <v>879</v>
      </c>
      <c r="C189" s="300" t="s">
        <v>759</v>
      </c>
      <c r="D189" s="309">
        <v>53.859227890000014</v>
      </c>
      <c r="E189" s="309">
        <v>191.077</v>
      </c>
      <c r="F189" s="311">
        <v>56.013597005600786</v>
      </c>
      <c r="G189" s="311">
        <f>E189*1.09</f>
        <v>208.27393000000001</v>
      </c>
      <c r="H189" s="311">
        <v>58.254140885825109</v>
      </c>
      <c r="I189" s="311">
        <f>G189*1.06</f>
        <v>220.77036580000001</v>
      </c>
      <c r="J189" s="309">
        <f t="shared" si="29"/>
        <v>168.12696578142589</v>
      </c>
      <c r="K189" s="309">
        <f t="shared" si="27"/>
        <v>620.12129579999998</v>
      </c>
    </row>
    <row r="190" spans="1:11" s="284" customFormat="1" hidden="1" x14ac:dyDescent="0.25">
      <c r="A190" s="299" t="s">
        <v>808</v>
      </c>
      <c r="B190" s="136" t="s">
        <v>809</v>
      </c>
      <c r="C190" s="300" t="s">
        <v>759</v>
      </c>
      <c r="D190" s="276" t="s">
        <v>289</v>
      </c>
      <c r="E190" s="276"/>
      <c r="F190" s="276" t="s">
        <v>289</v>
      </c>
      <c r="G190" s="276" t="s">
        <v>289</v>
      </c>
      <c r="H190" s="276" t="s">
        <v>289</v>
      </c>
      <c r="I190" s="276" t="s">
        <v>289</v>
      </c>
      <c r="J190" s="276" t="s">
        <v>289</v>
      </c>
      <c r="K190" s="276" t="s">
        <v>289</v>
      </c>
    </row>
    <row r="191" spans="1:11" s="284" customFormat="1" ht="31.5" hidden="1" x14ac:dyDescent="0.25">
      <c r="A191" s="299" t="s">
        <v>546</v>
      </c>
      <c r="B191" s="269" t="s">
        <v>916</v>
      </c>
      <c r="C191" s="300" t="s">
        <v>759</v>
      </c>
      <c r="D191" s="309">
        <v>60.107263346000003</v>
      </c>
      <c r="E191" s="309">
        <f>60840257.02/1.2/1000/1000</f>
        <v>50.700214183333337</v>
      </c>
      <c r="F191" s="311">
        <v>62.511553879840008</v>
      </c>
      <c r="G191" s="311">
        <v>62.511553879840008</v>
      </c>
      <c r="H191" s="311">
        <v>65.012016035033611</v>
      </c>
      <c r="I191" s="311">
        <v>65.012016035033611</v>
      </c>
      <c r="J191" s="309">
        <f t="shared" ref="J191" si="30">H191+F191+D191</f>
        <v>187.63083326087363</v>
      </c>
      <c r="K191" s="309">
        <f t="shared" si="27"/>
        <v>178.22378409820695</v>
      </c>
    </row>
    <row r="192" spans="1:11" s="284" customFormat="1" ht="31.5" hidden="1" x14ac:dyDescent="0.25">
      <c r="A192" s="299" t="s">
        <v>655</v>
      </c>
      <c r="B192" s="269" t="s">
        <v>1103</v>
      </c>
      <c r="C192" s="300" t="s">
        <v>759</v>
      </c>
      <c r="D192" s="309">
        <v>3913.6030515659995</v>
      </c>
      <c r="E192" s="309">
        <f>4754380029.97/1.2/1000/1000</f>
        <v>3961.9833583083341</v>
      </c>
      <c r="F192" s="311">
        <v>4070.1471736286398</v>
      </c>
      <c r="G192" s="311">
        <v>4070.1471736286398</v>
      </c>
      <c r="H192" s="311">
        <v>4232.9530605737855</v>
      </c>
      <c r="I192" s="311">
        <v>4232.9530605737855</v>
      </c>
      <c r="J192" s="309">
        <f t="shared" ref="J192" si="31">H192+F192+D192</f>
        <v>12216.703285768424</v>
      </c>
      <c r="K192" s="309">
        <f t="shared" si="27"/>
        <v>12265.08359251076</v>
      </c>
    </row>
    <row r="193" spans="1:11" s="284" customFormat="1" hidden="1" x14ac:dyDescent="0.25">
      <c r="A193" s="299" t="s">
        <v>656</v>
      </c>
      <c r="B193" s="269" t="s">
        <v>1079</v>
      </c>
      <c r="C193" s="300" t="s">
        <v>759</v>
      </c>
      <c r="D193" s="276" t="s">
        <v>289</v>
      </c>
      <c r="E193" s="276"/>
      <c r="F193" s="276" t="s">
        <v>289</v>
      </c>
      <c r="G193" s="276" t="s">
        <v>289</v>
      </c>
      <c r="H193" s="276" t="s">
        <v>289</v>
      </c>
      <c r="I193" s="276" t="s">
        <v>289</v>
      </c>
      <c r="J193" s="276" t="s">
        <v>289</v>
      </c>
      <c r="K193" s="276" t="s">
        <v>289</v>
      </c>
    </row>
    <row r="194" spans="1:11" s="284" customFormat="1" hidden="1" x14ac:dyDescent="0.25">
      <c r="A194" s="299" t="s">
        <v>657</v>
      </c>
      <c r="B194" s="269" t="s">
        <v>645</v>
      </c>
      <c r="C194" s="300" t="s">
        <v>759</v>
      </c>
      <c r="D194" s="309">
        <v>105.237448462659</v>
      </c>
      <c r="E194" s="309">
        <f>149.841-E195</f>
        <v>116.14587090000001</v>
      </c>
      <c r="F194" s="311">
        <v>109.44694640116536</v>
      </c>
      <c r="G194" s="311">
        <f>E194*1.15</f>
        <v>133.56775153499999</v>
      </c>
      <c r="H194" s="311">
        <v>113.82482425721199</v>
      </c>
      <c r="I194" s="311">
        <f>G194*1.047</f>
        <v>139.84543585714496</v>
      </c>
      <c r="J194" s="309">
        <f t="shared" ref="J194" si="32">H194+F194+D194</f>
        <v>328.50921912103638</v>
      </c>
      <c r="K194" s="309">
        <f t="shared" si="27"/>
        <v>389.55905829214498</v>
      </c>
    </row>
    <row r="195" spans="1:11" s="284" customFormat="1" hidden="1" x14ac:dyDescent="0.25">
      <c r="A195" s="299" t="s">
        <v>658</v>
      </c>
      <c r="B195" s="269" t="s">
        <v>835</v>
      </c>
      <c r="C195" s="300" t="s">
        <v>759</v>
      </c>
      <c r="D195" s="309">
        <v>22.144293780000002</v>
      </c>
      <c r="E195" s="309">
        <f>33695129.1/1000/1000</f>
        <v>33.695129099999996</v>
      </c>
      <c r="F195" s="311">
        <v>23.030065531200002</v>
      </c>
      <c r="G195" s="311">
        <f>E195/E194*G194</f>
        <v>38.749398464999992</v>
      </c>
      <c r="H195" s="311">
        <v>23.951268152448002</v>
      </c>
      <c r="I195" s="311">
        <f>I194*E195/E194</f>
        <v>40.570620192854982</v>
      </c>
      <c r="J195" s="309">
        <f t="shared" ref="J195:J197" si="33">H195+F195+D195</f>
        <v>69.125627463648001</v>
      </c>
      <c r="K195" s="309">
        <f t="shared" si="27"/>
        <v>113.01514775785498</v>
      </c>
    </row>
    <row r="196" spans="1:11" s="284" customFormat="1" hidden="1" x14ac:dyDescent="0.25">
      <c r="A196" s="299" t="s">
        <v>801</v>
      </c>
      <c r="B196" s="269" t="s">
        <v>1052</v>
      </c>
      <c r="C196" s="300" t="s">
        <v>759</v>
      </c>
      <c r="D196" s="311">
        <v>101.4062718552</v>
      </c>
      <c r="E196" s="311">
        <f>123654785.85/1000/1000-14169910.02/1000/1000</f>
        <v>109.48487582999999</v>
      </c>
      <c r="F196" s="311">
        <v>96.439273694760203</v>
      </c>
      <c r="G196" s="311">
        <f>E196</f>
        <v>109.48487582999999</v>
      </c>
      <c r="H196" s="311">
        <v>51.688453844219161</v>
      </c>
      <c r="I196" s="311">
        <f>G196</f>
        <v>109.48487582999999</v>
      </c>
      <c r="J196" s="309">
        <f t="shared" si="33"/>
        <v>249.53399939417938</v>
      </c>
      <c r="K196" s="309">
        <f t="shared" si="27"/>
        <v>328.45462749000001</v>
      </c>
    </row>
    <row r="197" spans="1:11" s="284" customFormat="1" hidden="1" x14ac:dyDescent="0.25">
      <c r="A197" s="299" t="s">
        <v>811</v>
      </c>
      <c r="B197" s="136" t="s">
        <v>812</v>
      </c>
      <c r="C197" s="300" t="s">
        <v>759</v>
      </c>
      <c r="D197" s="311">
        <f t="shared" ref="D197:I197" si="34">D124</f>
        <v>8.6762009948536676</v>
      </c>
      <c r="E197" s="311">
        <v>7.3449999999999998</v>
      </c>
      <c r="F197" s="311">
        <f t="shared" ref="F197" si="35">F124</f>
        <v>16.86930150112163</v>
      </c>
      <c r="G197" s="311">
        <f>G124</f>
        <v>12.513877704428126</v>
      </c>
      <c r="H197" s="311">
        <f t="shared" ref="H197" si="36">H124</f>
        <v>70.354629012370651</v>
      </c>
      <c r="I197" s="311">
        <f t="shared" si="34"/>
        <v>89.444500297240538</v>
      </c>
      <c r="J197" s="309">
        <f t="shared" si="33"/>
        <v>95.90013150834595</v>
      </c>
      <c r="K197" s="309">
        <f t="shared" si="27"/>
        <v>109.30337800166866</v>
      </c>
    </row>
    <row r="198" spans="1:11" s="284" customFormat="1" hidden="1" x14ac:dyDescent="0.25">
      <c r="A198" s="299" t="s">
        <v>810</v>
      </c>
      <c r="B198" s="269" t="s">
        <v>909</v>
      </c>
      <c r="C198" s="300" t="s">
        <v>759</v>
      </c>
      <c r="D198" s="292" t="s">
        <v>289</v>
      </c>
      <c r="E198" s="292"/>
      <c r="F198" s="276" t="s">
        <v>289</v>
      </c>
      <c r="G198" s="276" t="s">
        <v>289</v>
      </c>
      <c r="H198" s="276" t="s">
        <v>289</v>
      </c>
      <c r="I198" s="276" t="s">
        <v>289</v>
      </c>
      <c r="J198" s="309" t="s">
        <v>289</v>
      </c>
      <c r="K198" s="309" t="s">
        <v>289</v>
      </c>
    </row>
    <row r="199" spans="1:11" s="284" customFormat="1" hidden="1" x14ac:dyDescent="0.25">
      <c r="A199" s="299" t="s">
        <v>813</v>
      </c>
      <c r="B199" s="269" t="s">
        <v>910</v>
      </c>
      <c r="C199" s="300" t="s">
        <v>759</v>
      </c>
      <c r="D199" s="292" t="s">
        <v>289</v>
      </c>
      <c r="E199" s="292"/>
      <c r="F199" s="276" t="s">
        <v>289</v>
      </c>
      <c r="G199" s="276" t="s">
        <v>289</v>
      </c>
      <c r="H199" s="276" t="s">
        <v>289</v>
      </c>
      <c r="I199" s="276" t="s">
        <v>289</v>
      </c>
      <c r="J199" s="309" t="s">
        <v>289</v>
      </c>
      <c r="K199" s="309" t="s">
        <v>289</v>
      </c>
    </row>
    <row r="200" spans="1:11" s="284" customFormat="1" hidden="1" x14ac:dyDescent="0.25">
      <c r="A200" s="299" t="s">
        <v>814</v>
      </c>
      <c r="B200" s="269" t="s">
        <v>1131</v>
      </c>
      <c r="C200" s="300" t="s">
        <v>759</v>
      </c>
      <c r="D200" s="292" t="s">
        <v>289</v>
      </c>
      <c r="E200" s="292"/>
      <c r="F200" s="276" t="s">
        <v>289</v>
      </c>
      <c r="G200" s="276" t="s">
        <v>289</v>
      </c>
      <c r="H200" s="276" t="s">
        <v>289</v>
      </c>
      <c r="I200" s="276" t="s">
        <v>289</v>
      </c>
      <c r="J200" s="309" t="s">
        <v>289</v>
      </c>
      <c r="K200" s="309" t="s">
        <v>289</v>
      </c>
    </row>
    <row r="201" spans="1:11" s="284" customFormat="1" ht="31.5" hidden="1" x14ac:dyDescent="0.25">
      <c r="A201" s="299" t="s">
        <v>815</v>
      </c>
      <c r="B201" s="269" t="s">
        <v>1030</v>
      </c>
      <c r="C201" s="300" t="s">
        <v>759</v>
      </c>
      <c r="D201" s="292" t="s">
        <v>289</v>
      </c>
      <c r="E201" s="292"/>
      <c r="F201" s="276" t="s">
        <v>289</v>
      </c>
      <c r="G201" s="276" t="s">
        <v>289</v>
      </c>
      <c r="H201" s="276" t="s">
        <v>289</v>
      </c>
      <c r="I201" s="276" t="s">
        <v>289</v>
      </c>
      <c r="J201" s="309" t="s">
        <v>289</v>
      </c>
      <c r="K201" s="309" t="s">
        <v>289</v>
      </c>
    </row>
    <row r="202" spans="1:11" s="284" customFormat="1" hidden="1" x14ac:dyDescent="0.25">
      <c r="A202" s="299" t="s">
        <v>836</v>
      </c>
      <c r="B202" s="269" t="s">
        <v>1104</v>
      </c>
      <c r="C202" s="300" t="s">
        <v>759</v>
      </c>
      <c r="D202" s="311">
        <f>D185-D187-D191-D192-D194-D195-D196</f>
        <v>735.30753157480524</v>
      </c>
      <c r="E202" s="311">
        <f>E185-E187-E191-E192-E194-E195-E196</f>
        <v>653.49810519499931</v>
      </c>
      <c r="F202" s="311">
        <f>F185-F187-F191-F192-F194-F195-F196</f>
        <v>701.79161147579259</v>
      </c>
      <c r="G202" s="311">
        <f t="shared" ref="G202:I202" si="37">G185-G187-G191-G192-G194-G195-G196</f>
        <v>1117.9376327663483</v>
      </c>
      <c r="H202" s="311">
        <f t="shared" ref="H202" si="38">H185-H187-H191-H192-H194-H195-H196</f>
        <v>1208.5360008302007</v>
      </c>
      <c r="I202" s="311">
        <f t="shared" si="37"/>
        <v>1233.4101883880003</v>
      </c>
      <c r="J202" s="309">
        <f t="shared" ref="J202:K202" si="39">H202+F202+D202</f>
        <v>2645.6351438807983</v>
      </c>
      <c r="K202" s="309">
        <f t="shared" si="39"/>
        <v>3004.8459263493482</v>
      </c>
    </row>
    <row r="203" spans="1:11" s="284" customFormat="1" ht="26.25" hidden="1" customHeight="1" x14ac:dyDescent="0.25">
      <c r="A203" s="299" t="s">
        <v>547</v>
      </c>
      <c r="B203" s="127" t="s">
        <v>1053</v>
      </c>
      <c r="C203" s="300" t="s">
        <v>759</v>
      </c>
      <c r="D203" s="288" t="s">
        <v>289</v>
      </c>
      <c r="E203" s="311">
        <f>E209</f>
        <v>6.7000000000000004E-2</v>
      </c>
      <c r="F203" s="288" t="s">
        <v>289</v>
      </c>
      <c r="G203" s="288" t="s">
        <v>289</v>
      </c>
      <c r="H203" s="288" t="s">
        <v>289</v>
      </c>
      <c r="I203" s="288" t="s">
        <v>289</v>
      </c>
      <c r="J203" s="309" t="s">
        <v>289</v>
      </c>
      <c r="K203" s="309" t="s">
        <v>289</v>
      </c>
    </row>
    <row r="204" spans="1:11" s="284" customFormat="1" hidden="1" x14ac:dyDescent="0.25">
      <c r="A204" s="299" t="s">
        <v>548</v>
      </c>
      <c r="B204" s="269" t="s">
        <v>46</v>
      </c>
      <c r="C204" s="300" t="s">
        <v>759</v>
      </c>
      <c r="D204" s="288" t="s">
        <v>289</v>
      </c>
      <c r="E204" s="288"/>
      <c r="F204" s="288" t="s">
        <v>289</v>
      </c>
      <c r="G204" s="288" t="s">
        <v>289</v>
      </c>
      <c r="H204" s="288" t="s">
        <v>289</v>
      </c>
      <c r="I204" s="288" t="s">
        <v>289</v>
      </c>
      <c r="J204" s="309" t="s">
        <v>289</v>
      </c>
      <c r="K204" s="309" t="s">
        <v>289</v>
      </c>
    </row>
    <row r="205" spans="1:11" s="284" customFormat="1" hidden="1" x14ac:dyDescent="0.25">
      <c r="A205" s="299" t="s">
        <v>549</v>
      </c>
      <c r="B205" s="269" t="s">
        <v>71</v>
      </c>
      <c r="C205" s="300" t="s">
        <v>759</v>
      </c>
      <c r="D205" s="288" t="s">
        <v>289</v>
      </c>
      <c r="E205" s="288"/>
      <c r="F205" s="288" t="s">
        <v>289</v>
      </c>
      <c r="G205" s="288" t="s">
        <v>289</v>
      </c>
      <c r="H205" s="288" t="s">
        <v>289</v>
      </c>
      <c r="I205" s="288" t="s">
        <v>289</v>
      </c>
      <c r="J205" s="309" t="s">
        <v>289</v>
      </c>
      <c r="K205" s="309" t="s">
        <v>289</v>
      </c>
    </row>
    <row r="206" spans="1:11" s="284" customFormat="1" ht="34.5" hidden="1" customHeight="1" x14ac:dyDescent="0.25">
      <c r="A206" s="299" t="s">
        <v>659</v>
      </c>
      <c r="B206" s="136" t="s">
        <v>1115</v>
      </c>
      <c r="C206" s="300" t="s">
        <v>759</v>
      </c>
      <c r="D206" s="288" t="s">
        <v>289</v>
      </c>
      <c r="E206" s="288"/>
      <c r="F206" s="288" t="s">
        <v>289</v>
      </c>
      <c r="G206" s="288" t="s">
        <v>289</v>
      </c>
      <c r="H206" s="288" t="s">
        <v>289</v>
      </c>
      <c r="I206" s="288" t="s">
        <v>289</v>
      </c>
      <c r="J206" s="309" t="s">
        <v>289</v>
      </c>
      <c r="K206" s="309" t="s">
        <v>289</v>
      </c>
    </row>
    <row r="207" spans="1:11" s="284" customFormat="1" hidden="1" x14ac:dyDescent="0.25">
      <c r="A207" s="299" t="s">
        <v>660</v>
      </c>
      <c r="B207" s="270" t="s">
        <v>626</v>
      </c>
      <c r="C207" s="300" t="s">
        <v>759</v>
      </c>
      <c r="D207" s="288" t="s">
        <v>289</v>
      </c>
      <c r="E207" s="288"/>
      <c r="F207" s="288" t="s">
        <v>289</v>
      </c>
      <c r="G207" s="288" t="s">
        <v>289</v>
      </c>
      <c r="H207" s="288" t="s">
        <v>289</v>
      </c>
      <c r="I207" s="288" t="s">
        <v>289</v>
      </c>
      <c r="J207" s="309" t="s">
        <v>289</v>
      </c>
      <c r="K207" s="309" t="s">
        <v>289</v>
      </c>
    </row>
    <row r="208" spans="1:11" s="284" customFormat="1" hidden="1" x14ac:dyDescent="0.25">
      <c r="A208" s="299" t="s">
        <v>661</v>
      </c>
      <c r="B208" s="270" t="s">
        <v>749</v>
      </c>
      <c r="C208" s="300" t="s">
        <v>759</v>
      </c>
      <c r="D208" s="288" t="s">
        <v>289</v>
      </c>
      <c r="E208" s="288"/>
      <c r="F208" s="288" t="s">
        <v>289</v>
      </c>
      <c r="G208" s="288" t="s">
        <v>289</v>
      </c>
      <c r="H208" s="288" t="s">
        <v>289</v>
      </c>
      <c r="I208" s="288" t="s">
        <v>289</v>
      </c>
      <c r="J208" s="309" t="s">
        <v>289</v>
      </c>
      <c r="K208" s="309" t="s">
        <v>289</v>
      </c>
    </row>
    <row r="209" spans="1:13" s="284" customFormat="1" hidden="1" x14ac:dyDescent="0.25">
      <c r="A209" s="299" t="s">
        <v>550</v>
      </c>
      <c r="B209" s="269" t="s">
        <v>1105</v>
      </c>
      <c r="C209" s="300" t="s">
        <v>759</v>
      </c>
      <c r="D209" s="280" t="s">
        <v>289</v>
      </c>
      <c r="E209" s="311">
        <f>67/1000</f>
        <v>6.7000000000000004E-2</v>
      </c>
      <c r="F209" s="280" t="s">
        <v>289</v>
      </c>
      <c r="G209" s="280" t="s">
        <v>289</v>
      </c>
      <c r="H209" s="280" t="s">
        <v>289</v>
      </c>
      <c r="I209" s="280" t="s">
        <v>289</v>
      </c>
      <c r="J209" s="309" t="s">
        <v>289</v>
      </c>
      <c r="K209" s="309" t="s">
        <v>289</v>
      </c>
    </row>
    <row r="210" spans="1:13" s="284" customFormat="1" hidden="1" x14ac:dyDescent="0.25">
      <c r="A210" s="299" t="s">
        <v>552</v>
      </c>
      <c r="B210" s="127" t="s">
        <v>1054</v>
      </c>
      <c r="C210" s="300" t="s">
        <v>759</v>
      </c>
      <c r="D210" s="309">
        <f t="shared" ref="D210:I210" si="40">D211</f>
        <v>43.885811969999992</v>
      </c>
      <c r="E210" s="309">
        <f>E211</f>
        <v>23.859000000000002</v>
      </c>
      <c r="F210" s="309">
        <f t="shared" si="40"/>
        <v>67.211145830000007</v>
      </c>
      <c r="G210" s="309">
        <f t="shared" si="40"/>
        <v>67.327863470450893</v>
      </c>
      <c r="H210" s="309">
        <f t="shared" si="40"/>
        <v>15.535146480000002</v>
      </c>
      <c r="I210" s="309">
        <f t="shared" si="40"/>
        <v>368.75246191173034</v>
      </c>
      <c r="J210" s="309">
        <f t="shared" ref="J210:K211" si="41">H210+F210+D210</f>
        <v>126.63210427999999</v>
      </c>
      <c r="K210" s="309">
        <f t="shared" si="41"/>
        <v>459.93932538218121</v>
      </c>
      <c r="L210" s="281"/>
      <c r="M210" s="281"/>
    </row>
    <row r="211" spans="1:13" s="284" customFormat="1" hidden="1" x14ac:dyDescent="0.25">
      <c r="A211" s="299" t="s">
        <v>553</v>
      </c>
      <c r="B211" s="269" t="s">
        <v>1055</v>
      </c>
      <c r="C211" s="300" t="s">
        <v>759</v>
      </c>
      <c r="D211" s="311">
        <f>D376+D400</f>
        <v>43.885811969999992</v>
      </c>
      <c r="E211" s="311">
        <v>23.859000000000002</v>
      </c>
      <c r="F211" s="311">
        <f t="shared" ref="F211" si="42">F376+F400</f>
        <v>67.211145830000007</v>
      </c>
      <c r="G211" s="311">
        <f>G376+G400</f>
        <v>67.327863470450893</v>
      </c>
      <c r="H211" s="311">
        <f t="shared" ref="H211" si="43">H376+H400</f>
        <v>15.535146480000002</v>
      </c>
      <c r="I211" s="311">
        <f t="shared" ref="G211:I211" si="44">I376+I400</f>
        <v>368.75246191173034</v>
      </c>
      <c r="J211" s="309">
        <f t="shared" ref="J211" si="45">H211+F211+D211</f>
        <v>126.63210427999999</v>
      </c>
      <c r="K211" s="309">
        <f t="shared" si="41"/>
        <v>459.93932538218121</v>
      </c>
    </row>
    <row r="212" spans="1:13" s="284" customFormat="1" hidden="1" x14ac:dyDescent="0.25">
      <c r="A212" s="299" t="s">
        <v>662</v>
      </c>
      <c r="B212" s="136" t="s">
        <v>880</v>
      </c>
      <c r="C212" s="300" t="s">
        <v>759</v>
      </c>
      <c r="D212" s="280" t="s">
        <v>289</v>
      </c>
      <c r="E212" s="280"/>
      <c r="F212" s="280" t="s">
        <v>289</v>
      </c>
      <c r="G212" s="280" t="s">
        <v>289</v>
      </c>
      <c r="H212" s="280" t="s">
        <v>289</v>
      </c>
      <c r="I212" s="280" t="s">
        <v>289</v>
      </c>
      <c r="J212" s="309" t="s">
        <v>289</v>
      </c>
      <c r="K212" s="276" t="s">
        <v>289</v>
      </c>
    </row>
    <row r="213" spans="1:13" s="284" customFormat="1" hidden="1" x14ac:dyDescent="0.25">
      <c r="A213" s="299" t="s">
        <v>663</v>
      </c>
      <c r="B213" s="136" t="s">
        <v>881</v>
      </c>
      <c r="C213" s="300" t="s">
        <v>759</v>
      </c>
      <c r="D213" s="280" t="s">
        <v>289</v>
      </c>
      <c r="E213" s="280"/>
      <c r="F213" s="280" t="s">
        <v>289</v>
      </c>
      <c r="G213" s="280" t="s">
        <v>289</v>
      </c>
      <c r="H213" s="280" t="s">
        <v>289</v>
      </c>
      <c r="I213" s="280" t="s">
        <v>289</v>
      </c>
      <c r="J213" s="309" t="s">
        <v>289</v>
      </c>
      <c r="K213" s="276" t="s">
        <v>289</v>
      </c>
    </row>
    <row r="214" spans="1:13" s="284" customFormat="1" hidden="1" x14ac:dyDescent="0.25">
      <c r="A214" s="299" t="s">
        <v>664</v>
      </c>
      <c r="B214" s="136" t="s">
        <v>882</v>
      </c>
      <c r="C214" s="300" t="s">
        <v>759</v>
      </c>
      <c r="D214" s="280" t="s">
        <v>289</v>
      </c>
      <c r="E214" s="280"/>
      <c r="F214" s="280" t="s">
        <v>289</v>
      </c>
      <c r="G214" s="280" t="s">
        <v>289</v>
      </c>
      <c r="H214" s="280" t="s">
        <v>289</v>
      </c>
      <c r="I214" s="280" t="s">
        <v>289</v>
      </c>
      <c r="J214" s="309" t="s">
        <v>289</v>
      </c>
      <c r="K214" s="276" t="s">
        <v>289</v>
      </c>
    </row>
    <row r="215" spans="1:13" s="284" customFormat="1" hidden="1" x14ac:dyDescent="0.25">
      <c r="A215" s="299" t="s">
        <v>665</v>
      </c>
      <c r="B215" s="136" t="s">
        <v>883</v>
      </c>
      <c r="C215" s="300" t="s">
        <v>759</v>
      </c>
      <c r="D215" s="280" t="s">
        <v>289</v>
      </c>
      <c r="E215" s="280"/>
      <c r="F215" s="280" t="s">
        <v>289</v>
      </c>
      <c r="G215" s="280" t="s">
        <v>289</v>
      </c>
      <c r="H215" s="280" t="s">
        <v>289</v>
      </c>
      <c r="I215" s="280" t="s">
        <v>289</v>
      </c>
      <c r="J215" s="309" t="s">
        <v>289</v>
      </c>
      <c r="K215" s="276" t="s">
        <v>289</v>
      </c>
    </row>
    <row r="216" spans="1:13" s="284" customFormat="1" hidden="1" x14ac:dyDescent="0.25">
      <c r="A216" s="299" t="s">
        <v>802</v>
      </c>
      <c r="B216" s="136" t="s">
        <v>884</v>
      </c>
      <c r="C216" s="300" t="s">
        <v>759</v>
      </c>
      <c r="D216" s="280" t="s">
        <v>289</v>
      </c>
      <c r="E216" s="280"/>
      <c r="F216" s="280" t="s">
        <v>289</v>
      </c>
      <c r="G216" s="280" t="s">
        <v>289</v>
      </c>
      <c r="H216" s="280" t="s">
        <v>289</v>
      </c>
      <c r="I216" s="280" t="s">
        <v>289</v>
      </c>
      <c r="J216" s="309" t="s">
        <v>289</v>
      </c>
      <c r="K216" s="276" t="s">
        <v>289</v>
      </c>
    </row>
    <row r="217" spans="1:13" s="284" customFormat="1" hidden="1" x14ac:dyDescent="0.25">
      <c r="A217" s="299" t="s">
        <v>803</v>
      </c>
      <c r="B217" s="136" t="s">
        <v>551</v>
      </c>
      <c r="C217" s="300" t="s">
        <v>759</v>
      </c>
      <c r="D217" s="280" t="s">
        <v>289</v>
      </c>
      <c r="E217" s="280"/>
      <c r="F217" s="280" t="s">
        <v>289</v>
      </c>
      <c r="G217" s="280" t="s">
        <v>289</v>
      </c>
      <c r="H217" s="280" t="s">
        <v>289</v>
      </c>
      <c r="I217" s="280" t="s">
        <v>289</v>
      </c>
      <c r="J217" s="309" t="s">
        <v>289</v>
      </c>
      <c r="K217" s="276" t="s">
        <v>289</v>
      </c>
    </row>
    <row r="218" spans="1:13" s="284" customFormat="1" hidden="1" x14ac:dyDescent="0.25">
      <c r="A218" s="299" t="s">
        <v>554</v>
      </c>
      <c r="B218" s="269" t="s">
        <v>58</v>
      </c>
      <c r="C218" s="300" t="s">
        <v>759</v>
      </c>
      <c r="D218" s="280" t="s">
        <v>289</v>
      </c>
      <c r="E218" s="280"/>
      <c r="F218" s="280" t="s">
        <v>289</v>
      </c>
      <c r="G218" s="280" t="s">
        <v>289</v>
      </c>
      <c r="H218" s="280" t="s">
        <v>289</v>
      </c>
      <c r="I218" s="280" t="s">
        <v>289</v>
      </c>
      <c r="J218" s="309" t="s">
        <v>289</v>
      </c>
      <c r="K218" s="276" t="s">
        <v>289</v>
      </c>
    </row>
    <row r="219" spans="1:13" s="284" customFormat="1" hidden="1" x14ac:dyDescent="0.25">
      <c r="A219" s="299" t="s">
        <v>555</v>
      </c>
      <c r="B219" s="269" t="s">
        <v>1114</v>
      </c>
      <c r="C219" s="300" t="s">
        <v>759</v>
      </c>
      <c r="D219" s="280" t="s">
        <v>289</v>
      </c>
      <c r="E219" s="280"/>
      <c r="F219" s="280" t="s">
        <v>289</v>
      </c>
      <c r="G219" s="280" t="s">
        <v>289</v>
      </c>
      <c r="H219" s="280" t="s">
        <v>289</v>
      </c>
      <c r="I219" s="280" t="s">
        <v>289</v>
      </c>
      <c r="J219" s="309" t="s">
        <v>289</v>
      </c>
      <c r="K219" s="276" t="s">
        <v>289</v>
      </c>
    </row>
    <row r="220" spans="1:13" s="284" customFormat="1" hidden="1" x14ac:dyDescent="0.25">
      <c r="A220" s="299" t="s">
        <v>944</v>
      </c>
      <c r="B220" s="269" t="s">
        <v>877</v>
      </c>
      <c r="C220" s="300" t="s">
        <v>289</v>
      </c>
      <c r="D220" s="280" t="s">
        <v>289</v>
      </c>
      <c r="E220" s="280"/>
      <c r="F220" s="280" t="s">
        <v>289</v>
      </c>
      <c r="G220" s="280" t="s">
        <v>289</v>
      </c>
      <c r="H220" s="280" t="s">
        <v>289</v>
      </c>
      <c r="I220" s="280" t="s">
        <v>289</v>
      </c>
      <c r="J220" s="309" t="s">
        <v>289</v>
      </c>
      <c r="K220" s="276" t="s">
        <v>289</v>
      </c>
    </row>
    <row r="221" spans="1:13" s="284" customFormat="1" ht="31.5" hidden="1" x14ac:dyDescent="0.25">
      <c r="A221" s="299" t="s">
        <v>945</v>
      </c>
      <c r="B221" s="269" t="s">
        <v>946</v>
      </c>
      <c r="C221" s="300" t="s">
        <v>759</v>
      </c>
      <c r="D221" s="311" t="s">
        <v>289</v>
      </c>
      <c r="E221" s="311"/>
      <c r="F221" s="280" t="s">
        <v>289</v>
      </c>
      <c r="G221" s="280" t="s">
        <v>289</v>
      </c>
      <c r="H221" s="280" t="s">
        <v>289</v>
      </c>
      <c r="I221" s="280" t="s">
        <v>289</v>
      </c>
      <c r="J221" s="309" t="s">
        <v>289</v>
      </c>
      <c r="K221" s="276" t="s">
        <v>289</v>
      </c>
    </row>
    <row r="222" spans="1:13" s="284" customFormat="1" hidden="1" x14ac:dyDescent="0.25">
      <c r="A222" s="299" t="s">
        <v>556</v>
      </c>
      <c r="B222" s="127" t="s">
        <v>1056</v>
      </c>
      <c r="C222" s="300" t="s">
        <v>759</v>
      </c>
      <c r="D222" s="309">
        <v>8265</v>
      </c>
      <c r="E222" s="309">
        <f>E224+E232</f>
        <v>1303</v>
      </c>
      <c r="F222" s="288"/>
      <c r="G222" s="288"/>
      <c r="H222" s="288" t="s">
        <v>289</v>
      </c>
      <c r="I222" s="288" t="s">
        <v>289</v>
      </c>
      <c r="J222" s="309" t="s">
        <v>289</v>
      </c>
      <c r="K222" s="276" t="s">
        <v>289</v>
      </c>
    </row>
    <row r="223" spans="1:13" s="284" customFormat="1" hidden="1" x14ac:dyDescent="0.25">
      <c r="A223" s="299" t="s">
        <v>557</v>
      </c>
      <c r="B223" s="269" t="s">
        <v>59</v>
      </c>
      <c r="C223" s="300" t="s">
        <v>759</v>
      </c>
      <c r="D223" s="280" t="s">
        <v>289</v>
      </c>
      <c r="E223" s="280"/>
      <c r="F223" s="280" t="s">
        <v>289</v>
      </c>
      <c r="G223" s="280" t="s">
        <v>289</v>
      </c>
      <c r="H223" s="280" t="s">
        <v>289</v>
      </c>
      <c r="I223" s="280" t="s">
        <v>289</v>
      </c>
      <c r="J223" s="309" t="s">
        <v>289</v>
      </c>
      <c r="K223" s="276" t="s">
        <v>289</v>
      </c>
    </row>
    <row r="224" spans="1:13" s="284" customFormat="1" hidden="1" x14ac:dyDescent="0.25">
      <c r="A224" s="299" t="s">
        <v>558</v>
      </c>
      <c r="B224" s="269" t="s">
        <v>1057</v>
      </c>
      <c r="C224" s="300" t="s">
        <v>759</v>
      </c>
      <c r="D224" s="309">
        <v>8265</v>
      </c>
      <c r="E224" s="309">
        <f>E225</f>
        <v>1253</v>
      </c>
      <c r="F224" s="280" t="s">
        <v>289</v>
      </c>
      <c r="G224" s="280" t="s">
        <v>289</v>
      </c>
      <c r="H224" s="280" t="s">
        <v>289</v>
      </c>
      <c r="I224" s="280" t="s">
        <v>289</v>
      </c>
      <c r="J224" s="309" t="s">
        <v>289</v>
      </c>
      <c r="K224" s="276" t="s">
        <v>289</v>
      </c>
    </row>
    <row r="225" spans="1:13" s="284" customFormat="1" hidden="1" x14ac:dyDescent="0.25">
      <c r="A225" s="299" t="s">
        <v>612</v>
      </c>
      <c r="B225" s="136" t="s">
        <v>1106</v>
      </c>
      <c r="C225" s="300" t="s">
        <v>759</v>
      </c>
      <c r="D225" s="309">
        <v>8265</v>
      </c>
      <c r="E225" s="309">
        <v>1253</v>
      </c>
      <c r="F225" s="280" t="s">
        <v>289</v>
      </c>
      <c r="G225" s="280" t="s">
        <v>289</v>
      </c>
      <c r="H225" s="280" t="s">
        <v>289</v>
      </c>
      <c r="I225" s="280" t="s">
        <v>289</v>
      </c>
      <c r="J225" s="309" t="s">
        <v>289</v>
      </c>
      <c r="K225" s="276" t="s">
        <v>289</v>
      </c>
    </row>
    <row r="226" spans="1:13" s="284" customFormat="1" hidden="1" x14ac:dyDescent="0.25">
      <c r="A226" s="299" t="s">
        <v>613</v>
      </c>
      <c r="B226" s="136" t="s">
        <v>1116</v>
      </c>
      <c r="C226" s="300" t="s">
        <v>759</v>
      </c>
      <c r="D226" s="280" t="s">
        <v>289</v>
      </c>
      <c r="E226" s="280"/>
      <c r="F226" s="280" t="s">
        <v>289</v>
      </c>
      <c r="G226" s="280" t="s">
        <v>289</v>
      </c>
      <c r="H226" s="280" t="s">
        <v>289</v>
      </c>
      <c r="I226" s="280" t="s">
        <v>289</v>
      </c>
      <c r="J226" s="309" t="s">
        <v>289</v>
      </c>
      <c r="K226" s="276" t="s">
        <v>289</v>
      </c>
    </row>
    <row r="227" spans="1:13" s="284" customFormat="1" hidden="1" x14ac:dyDescent="0.25">
      <c r="A227" s="299" t="s">
        <v>648</v>
      </c>
      <c r="B227" s="136" t="s">
        <v>63</v>
      </c>
      <c r="C227" s="300" t="s">
        <v>759</v>
      </c>
      <c r="D227" s="280" t="s">
        <v>289</v>
      </c>
      <c r="E227" s="280"/>
      <c r="F227" s="280" t="s">
        <v>289</v>
      </c>
      <c r="G227" s="280" t="s">
        <v>289</v>
      </c>
      <c r="H227" s="280" t="s">
        <v>289</v>
      </c>
      <c r="I227" s="280" t="s">
        <v>289</v>
      </c>
      <c r="J227" s="309" t="s">
        <v>289</v>
      </c>
      <c r="K227" s="276" t="s">
        <v>289</v>
      </c>
    </row>
    <row r="228" spans="1:13" s="284" customFormat="1" hidden="1" x14ac:dyDescent="0.25">
      <c r="A228" s="299" t="s">
        <v>559</v>
      </c>
      <c r="B228" s="269" t="s">
        <v>931</v>
      </c>
      <c r="C228" s="300" t="s">
        <v>759</v>
      </c>
      <c r="D228" s="280" t="s">
        <v>289</v>
      </c>
      <c r="E228" s="280"/>
      <c r="F228" s="280" t="s">
        <v>289</v>
      </c>
      <c r="G228" s="280" t="s">
        <v>289</v>
      </c>
      <c r="H228" s="280" t="s">
        <v>289</v>
      </c>
      <c r="I228" s="280" t="s">
        <v>289</v>
      </c>
      <c r="J228" s="309" t="s">
        <v>289</v>
      </c>
      <c r="K228" s="276" t="s">
        <v>289</v>
      </c>
    </row>
    <row r="229" spans="1:13" s="284" customFormat="1" ht="16.5" hidden="1" customHeight="1" x14ac:dyDescent="0.25">
      <c r="A229" s="299" t="s">
        <v>560</v>
      </c>
      <c r="B229" s="269" t="s">
        <v>1058</v>
      </c>
      <c r="C229" s="300" t="s">
        <v>759</v>
      </c>
      <c r="D229" s="280" t="s">
        <v>289</v>
      </c>
      <c r="E229" s="280"/>
      <c r="F229" s="280" t="s">
        <v>289</v>
      </c>
      <c r="G229" s="280" t="s">
        <v>289</v>
      </c>
      <c r="H229" s="280" t="s">
        <v>289</v>
      </c>
      <c r="I229" s="280" t="s">
        <v>289</v>
      </c>
      <c r="J229" s="309" t="s">
        <v>289</v>
      </c>
      <c r="K229" s="276" t="s">
        <v>289</v>
      </c>
    </row>
    <row r="230" spans="1:13" s="284" customFormat="1" hidden="1" x14ac:dyDescent="0.25">
      <c r="A230" s="299" t="s">
        <v>666</v>
      </c>
      <c r="B230" s="136" t="s">
        <v>676</v>
      </c>
      <c r="C230" s="300" t="s">
        <v>759</v>
      </c>
      <c r="D230" s="280" t="s">
        <v>289</v>
      </c>
      <c r="E230" s="280"/>
      <c r="F230" s="280" t="s">
        <v>289</v>
      </c>
      <c r="G230" s="280" t="s">
        <v>289</v>
      </c>
      <c r="H230" s="280" t="s">
        <v>289</v>
      </c>
      <c r="I230" s="280" t="s">
        <v>289</v>
      </c>
      <c r="J230" s="309" t="s">
        <v>289</v>
      </c>
      <c r="K230" s="276" t="s">
        <v>289</v>
      </c>
    </row>
    <row r="231" spans="1:13" s="284" customFormat="1" hidden="1" x14ac:dyDescent="0.25">
      <c r="A231" s="299" t="s">
        <v>667</v>
      </c>
      <c r="B231" s="136" t="s">
        <v>1107</v>
      </c>
      <c r="C231" s="300" t="s">
        <v>759</v>
      </c>
      <c r="D231" s="280" t="s">
        <v>289</v>
      </c>
      <c r="E231" s="280"/>
      <c r="F231" s="280" t="s">
        <v>289</v>
      </c>
      <c r="G231" s="280" t="s">
        <v>289</v>
      </c>
      <c r="H231" s="280" t="s">
        <v>289</v>
      </c>
      <c r="I231" s="280" t="s">
        <v>289</v>
      </c>
      <c r="J231" s="309" t="s">
        <v>289</v>
      </c>
      <c r="K231" s="276" t="s">
        <v>289</v>
      </c>
    </row>
    <row r="232" spans="1:13" s="284" customFormat="1" hidden="1" x14ac:dyDescent="0.25">
      <c r="A232" s="299" t="s">
        <v>668</v>
      </c>
      <c r="B232" s="269" t="s">
        <v>646</v>
      </c>
      <c r="C232" s="300" t="s">
        <v>759</v>
      </c>
      <c r="D232" s="311" t="s">
        <v>289</v>
      </c>
      <c r="E232" s="311">
        <v>50</v>
      </c>
      <c r="F232" s="280" t="s">
        <v>289</v>
      </c>
      <c r="G232" s="280" t="s">
        <v>289</v>
      </c>
      <c r="H232" s="280" t="s">
        <v>289</v>
      </c>
      <c r="I232" s="280" t="s">
        <v>289</v>
      </c>
      <c r="J232" s="309" t="s">
        <v>289</v>
      </c>
      <c r="K232" s="276" t="s">
        <v>289</v>
      </c>
    </row>
    <row r="233" spans="1:13" s="284" customFormat="1" hidden="1" x14ac:dyDescent="0.25">
      <c r="A233" s="299" t="s">
        <v>669</v>
      </c>
      <c r="B233" s="269" t="s">
        <v>647</v>
      </c>
      <c r="C233" s="300" t="s">
        <v>759</v>
      </c>
      <c r="D233" s="280" t="s">
        <v>289</v>
      </c>
      <c r="E233" s="280"/>
      <c r="F233" s="280" t="s">
        <v>289</v>
      </c>
      <c r="G233" s="280" t="s">
        <v>289</v>
      </c>
      <c r="H233" s="280" t="s">
        <v>289</v>
      </c>
      <c r="I233" s="280" t="s">
        <v>289</v>
      </c>
      <c r="J233" s="309" t="s">
        <v>289</v>
      </c>
      <c r="K233" s="276" t="s">
        <v>289</v>
      </c>
      <c r="M233" s="323"/>
    </row>
    <row r="234" spans="1:13" s="284" customFormat="1" hidden="1" x14ac:dyDescent="0.25">
      <c r="A234" s="299" t="s">
        <v>670</v>
      </c>
      <c r="B234" s="269" t="s">
        <v>1108</v>
      </c>
      <c r="C234" s="300" t="s">
        <v>759</v>
      </c>
      <c r="D234" s="280" t="s">
        <v>289</v>
      </c>
      <c r="E234" s="280"/>
      <c r="F234" s="280" t="s">
        <v>289</v>
      </c>
      <c r="G234" s="280" t="s">
        <v>289</v>
      </c>
      <c r="H234" s="280" t="s">
        <v>289</v>
      </c>
      <c r="I234" s="280" t="s">
        <v>289</v>
      </c>
      <c r="J234" s="309" t="s">
        <v>289</v>
      </c>
      <c r="K234" s="276" t="s">
        <v>289</v>
      </c>
    </row>
    <row r="235" spans="1:13" s="284" customFormat="1" hidden="1" x14ac:dyDescent="0.25">
      <c r="A235" s="299" t="s">
        <v>561</v>
      </c>
      <c r="B235" s="127" t="s">
        <v>1059</v>
      </c>
      <c r="C235" s="300" t="s">
        <v>759</v>
      </c>
      <c r="D235" s="309">
        <v>8495</v>
      </c>
      <c r="E235" s="309">
        <f>E236</f>
        <v>1253</v>
      </c>
      <c r="F235" s="288" t="s">
        <v>289</v>
      </c>
      <c r="G235" s="288" t="s">
        <v>289</v>
      </c>
      <c r="H235" s="288" t="s">
        <v>289</v>
      </c>
      <c r="I235" s="288" t="s">
        <v>289</v>
      </c>
      <c r="J235" s="309" t="s">
        <v>289</v>
      </c>
      <c r="K235" s="276" t="s">
        <v>289</v>
      </c>
    </row>
    <row r="236" spans="1:13" s="284" customFormat="1" hidden="1" x14ac:dyDescent="0.25">
      <c r="A236" s="299" t="s">
        <v>562</v>
      </c>
      <c r="B236" s="269" t="s">
        <v>1060</v>
      </c>
      <c r="C236" s="300" t="s">
        <v>759</v>
      </c>
      <c r="D236" s="309">
        <v>8495</v>
      </c>
      <c r="E236" s="309">
        <f>1253</f>
        <v>1253</v>
      </c>
      <c r="F236" s="288" t="s">
        <v>289</v>
      </c>
      <c r="G236" s="288" t="s">
        <v>289</v>
      </c>
      <c r="H236" s="288" t="s">
        <v>289</v>
      </c>
      <c r="I236" s="288" t="s">
        <v>289</v>
      </c>
      <c r="J236" s="309" t="s">
        <v>289</v>
      </c>
      <c r="K236" s="276" t="s">
        <v>289</v>
      </c>
    </row>
    <row r="237" spans="1:13" s="284" customFormat="1" hidden="1" x14ac:dyDescent="0.25">
      <c r="A237" s="299" t="s">
        <v>673</v>
      </c>
      <c r="B237" s="136" t="s">
        <v>1106</v>
      </c>
      <c r="C237" s="300" t="s">
        <v>759</v>
      </c>
      <c r="D237" s="311">
        <v>8495</v>
      </c>
      <c r="E237" s="311">
        <f>E236</f>
        <v>1253</v>
      </c>
      <c r="F237" s="280" t="s">
        <v>289</v>
      </c>
      <c r="G237" s="280" t="s">
        <v>289</v>
      </c>
      <c r="H237" s="280" t="s">
        <v>289</v>
      </c>
      <c r="I237" s="280" t="s">
        <v>289</v>
      </c>
      <c r="J237" s="309" t="s">
        <v>289</v>
      </c>
      <c r="K237" s="276" t="s">
        <v>289</v>
      </c>
      <c r="L237" s="321"/>
    </row>
    <row r="238" spans="1:13" s="284" customFormat="1" hidden="1" x14ac:dyDescent="0.25">
      <c r="A238" s="299" t="s">
        <v>674</v>
      </c>
      <c r="B238" s="136" t="s">
        <v>1116</v>
      </c>
      <c r="C238" s="300" t="s">
        <v>759</v>
      </c>
      <c r="D238" s="280" t="s">
        <v>289</v>
      </c>
      <c r="E238" s="280"/>
      <c r="F238" s="280" t="s">
        <v>289</v>
      </c>
      <c r="G238" s="280" t="s">
        <v>289</v>
      </c>
      <c r="H238" s="280" t="s">
        <v>289</v>
      </c>
      <c r="I238" s="280" t="s">
        <v>289</v>
      </c>
      <c r="J238" s="309" t="s">
        <v>289</v>
      </c>
      <c r="K238" s="276" t="s">
        <v>289</v>
      </c>
      <c r="L238" s="322"/>
    </row>
    <row r="239" spans="1:13" s="284" customFormat="1" hidden="1" x14ac:dyDescent="0.25">
      <c r="A239" s="299" t="s">
        <v>675</v>
      </c>
      <c r="B239" s="136" t="s">
        <v>63</v>
      </c>
      <c r="C239" s="300" t="s">
        <v>759</v>
      </c>
      <c r="D239" s="280" t="s">
        <v>289</v>
      </c>
      <c r="E239" s="280"/>
      <c r="F239" s="280" t="s">
        <v>289</v>
      </c>
      <c r="G239" s="280" t="s">
        <v>289</v>
      </c>
      <c r="H239" s="280" t="s">
        <v>289</v>
      </c>
      <c r="I239" s="280" t="s">
        <v>289</v>
      </c>
      <c r="J239" s="309" t="s">
        <v>289</v>
      </c>
      <c r="K239" s="276" t="s">
        <v>289</v>
      </c>
    </row>
    <row r="240" spans="1:13" s="284" customFormat="1" hidden="1" x14ac:dyDescent="0.25">
      <c r="A240" s="299" t="s">
        <v>671</v>
      </c>
      <c r="B240" s="269" t="s">
        <v>14</v>
      </c>
      <c r="C240" s="300" t="s">
        <v>759</v>
      </c>
      <c r="D240" s="280" t="s">
        <v>289</v>
      </c>
      <c r="E240" s="280"/>
      <c r="F240" s="280" t="s">
        <v>289</v>
      </c>
      <c r="G240" s="280" t="s">
        <v>289</v>
      </c>
      <c r="H240" s="280" t="s">
        <v>289</v>
      </c>
      <c r="I240" s="280" t="s">
        <v>289</v>
      </c>
      <c r="J240" s="309" t="s">
        <v>289</v>
      </c>
      <c r="K240" s="276" t="s">
        <v>289</v>
      </c>
    </row>
    <row r="241" spans="1:11" s="284" customFormat="1" hidden="1" x14ac:dyDescent="0.25">
      <c r="A241" s="299" t="s">
        <v>672</v>
      </c>
      <c r="B241" s="269" t="s">
        <v>1109</v>
      </c>
      <c r="C241" s="300" t="s">
        <v>759</v>
      </c>
      <c r="D241" s="280" t="s">
        <v>289</v>
      </c>
      <c r="E241" s="280"/>
      <c r="F241" s="280" t="s">
        <v>289</v>
      </c>
      <c r="G241" s="280" t="s">
        <v>289</v>
      </c>
      <c r="H241" s="280" t="s">
        <v>289</v>
      </c>
      <c r="I241" s="280" t="s">
        <v>289</v>
      </c>
      <c r="J241" s="309" t="s">
        <v>289</v>
      </c>
      <c r="K241" s="276" t="s">
        <v>289</v>
      </c>
    </row>
    <row r="242" spans="1:11" s="284" customFormat="1" ht="31.5" hidden="1" x14ac:dyDescent="0.25">
      <c r="A242" s="299" t="s">
        <v>563</v>
      </c>
      <c r="B242" s="127" t="s">
        <v>1095</v>
      </c>
      <c r="C242" s="300" t="s">
        <v>759</v>
      </c>
      <c r="D242" s="309">
        <f t="shared" ref="D242:I242" si="46">D167-D185</f>
        <v>35.739237892268648</v>
      </c>
      <c r="E242" s="309">
        <f t="shared" si="46"/>
        <v>-12.755000000001019</v>
      </c>
      <c r="F242" s="309">
        <f t="shared" si="46"/>
        <v>341.73578781712786</v>
      </c>
      <c r="G242" s="309">
        <f t="shared" si="46"/>
        <v>-27.29597367633869</v>
      </c>
      <c r="H242" s="309">
        <f t="shared" si="46"/>
        <v>258.98801206063399</v>
      </c>
      <c r="I242" s="309">
        <f t="shared" si="46"/>
        <v>356.62743887671422</v>
      </c>
      <c r="J242" s="309">
        <f t="shared" ref="J242:K244" si="47">H242+F242+D242</f>
        <v>636.4630377700305</v>
      </c>
      <c r="K242" s="309">
        <f t="shared" si="47"/>
        <v>316.57646520037451</v>
      </c>
    </row>
    <row r="243" spans="1:11" s="284" customFormat="1" ht="31.5" hidden="1" x14ac:dyDescent="0.25">
      <c r="A243" s="299" t="s">
        <v>564</v>
      </c>
      <c r="B243" s="127" t="s">
        <v>1110</v>
      </c>
      <c r="C243" s="300" t="s">
        <v>759</v>
      </c>
      <c r="D243" s="309">
        <f>-D210</f>
        <v>-43.885811969999992</v>
      </c>
      <c r="E243" s="309">
        <f>E203-E210</f>
        <v>-23.792000000000002</v>
      </c>
      <c r="F243" s="309">
        <f t="shared" ref="F243" si="48">-F210</f>
        <v>-67.211145830000007</v>
      </c>
      <c r="G243" s="309">
        <f t="shared" ref="G243:I243" si="49">-G210</f>
        <v>-67.327863470450893</v>
      </c>
      <c r="H243" s="309">
        <f t="shared" ref="H243" si="50">-H210</f>
        <v>-15.535146480000002</v>
      </c>
      <c r="I243" s="309">
        <f t="shared" si="49"/>
        <v>-368.75246191173034</v>
      </c>
      <c r="J243" s="309">
        <f t="shared" ref="J243:J244" si="51">H243+F243+D243</f>
        <v>-126.63210427999999</v>
      </c>
      <c r="K243" s="309">
        <f t="shared" si="47"/>
        <v>-459.8723253821812</v>
      </c>
    </row>
    <row r="244" spans="1:11" s="284" customFormat="1" hidden="1" x14ac:dyDescent="0.25">
      <c r="A244" s="299" t="s">
        <v>677</v>
      </c>
      <c r="B244" s="269" t="s">
        <v>1111</v>
      </c>
      <c r="C244" s="300" t="s">
        <v>759</v>
      </c>
      <c r="D244" s="309">
        <f>D243</f>
        <v>-43.885811969999992</v>
      </c>
      <c r="E244" s="309">
        <f>E243</f>
        <v>-23.792000000000002</v>
      </c>
      <c r="F244" s="309">
        <f t="shared" ref="F244" si="52">F243</f>
        <v>-67.211145830000007</v>
      </c>
      <c r="G244" s="309">
        <f t="shared" ref="G244:I244" si="53">G243</f>
        <v>-67.327863470450893</v>
      </c>
      <c r="H244" s="309">
        <f t="shared" ref="H244" si="54">H243</f>
        <v>-15.535146480000002</v>
      </c>
      <c r="I244" s="309">
        <f t="shared" si="53"/>
        <v>-368.75246191173034</v>
      </c>
      <c r="J244" s="309">
        <f t="shared" si="51"/>
        <v>-126.63210427999999</v>
      </c>
      <c r="K244" s="309">
        <f t="shared" si="47"/>
        <v>-459.8723253821812</v>
      </c>
    </row>
    <row r="245" spans="1:11" s="284" customFormat="1" hidden="1" x14ac:dyDescent="0.25">
      <c r="A245" s="299" t="s">
        <v>678</v>
      </c>
      <c r="B245" s="269" t="s">
        <v>51</v>
      </c>
      <c r="C245" s="300" t="s">
        <v>759</v>
      </c>
      <c r="D245" s="280" t="s">
        <v>289</v>
      </c>
      <c r="E245" s="280"/>
      <c r="F245" s="280" t="s">
        <v>289</v>
      </c>
      <c r="G245" s="280" t="s">
        <v>289</v>
      </c>
      <c r="H245" s="280" t="s">
        <v>289</v>
      </c>
      <c r="I245" s="280" t="s">
        <v>289</v>
      </c>
      <c r="J245" s="280" t="s">
        <v>289</v>
      </c>
      <c r="K245" s="276" t="s">
        <v>289</v>
      </c>
    </row>
    <row r="246" spans="1:11" s="284" customFormat="1" ht="31.5" hidden="1" x14ac:dyDescent="0.25">
      <c r="A246" s="299" t="s">
        <v>565</v>
      </c>
      <c r="B246" s="127" t="s">
        <v>1112</v>
      </c>
      <c r="C246" s="300" t="s">
        <v>759</v>
      </c>
      <c r="D246" s="288" t="s">
        <v>289</v>
      </c>
      <c r="E246" s="288"/>
      <c r="F246" s="280" t="s">
        <v>289</v>
      </c>
      <c r="G246" s="280" t="s">
        <v>289</v>
      </c>
      <c r="H246" s="280" t="s">
        <v>289</v>
      </c>
      <c r="I246" s="280" t="s">
        <v>289</v>
      </c>
      <c r="J246" s="309" t="s">
        <v>289</v>
      </c>
      <c r="K246" s="276" t="s">
        <v>289</v>
      </c>
    </row>
    <row r="247" spans="1:11" s="284" customFormat="1" hidden="1" x14ac:dyDescent="0.25">
      <c r="A247" s="299" t="s">
        <v>838</v>
      </c>
      <c r="B247" s="269" t="s">
        <v>876</v>
      </c>
      <c r="C247" s="300" t="s">
        <v>759</v>
      </c>
      <c r="D247" s="309">
        <v>-230</v>
      </c>
      <c r="E247" s="309">
        <f>E222-E235</f>
        <v>50</v>
      </c>
      <c r="F247" s="309" t="s">
        <v>289</v>
      </c>
      <c r="G247" s="309" t="s">
        <v>289</v>
      </c>
      <c r="H247" s="309" t="s">
        <v>289</v>
      </c>
      <c r="I247" s="309" t="s">
        <v>289</v>
      </c>
      <c r="J247" s="309" t="s">
        <v>289</v>
      </c>
      <c r="K247" s="276" t="s">
        <v>289</v>
      </c>
    </row>
    <row r="248" spans="1:11" s="284" customFormat="1" hidden="1" x14ac:dyDescent="0.25">
      <c r="A248" s="299" t="s">
        <v>839</v>
      </c>
      <c r="B248" s="269" t="s">
        <v>837</v>
      </c>
      <c r="C248" s="300" t="s">
        <v>759</v>
      </c>
      <c r="D248" s="309" t="s">
        <v>289</v>
      </c>
      <c r="E248" s="309"/>
      <c r="F248" s="309" t="s">
        <v>289</v>
      </c>
      <c r="G248" s="309" t="s">
        <v>289</v>
      </c>
      <c r="H248" s="309" t="s">
        <v>289</v>
      </c>
      <c r="I248" s="309" t="s">
        <v>289</v>
      </c>
      <c r="J248" s="309" t="s">
        <v>289</v>
      </c>
      <c r="K248" s="276" t="s">
        <v>289</v>
      </c>
    </row>
    <row r="249" spans="1:11" s="284" customFormat="1" hidden="1" x14ac:dyDescent="0.25">
      <c r="A249" s="299" t="s">
        <v>566</v>
      </c>
      <c r="B249" s="127" t="s">
        <v>70</v>
      </c>
      <c r="C249" s="300" t="s">
        <v>759</v>
      </c>
      <c r="D249" s="309" t="s">
        <v>289</v>
      </c>
      <c r="E249" s="309"/>
      <c r="F249" s="309" t="s">
        <v>289</v>
      </c>
      <c r="G249" s="309" t="s">
        <v>289</v>
      </c>
      <c r="H249" s="309" t="s">
        <v>289</v>
      </c>
      <c r="I249" s="309" t="s">
        <v>289</v>
      </c>
      <c r="J249" s="309" t="s">
        <v>289</v>
      </c>
      <c r="K249" s="276" t="s">
        <v>289</v>
      </c>
    </row>
    <row r="250" spans="1:11" s="284" customFormat="1" hidden="1" x14ac:dyDescent="0.25">
      <c r="A250" s="299" t="s">
        <v>567</v>
      </c>
      <c r="B250" s="127" t="s">
        <v>1096</v>
      </c>
      <c r="C250" s="300" t="s">
        <v>759</v>
      </c>
      <c r="D250" s="309">
        <f>D243+D242+D247</f>
        <v>-238.14657407773134</v>
      </c>
      <c r="E250" s="309">
        <f>E243+E242+E247</f>
        <v>13.45299999999898</v>
      </c>
      <c r="F250" s="309">
        <f>F243+F242</f>
        <v>274.52464198712784</v>
      </c>
      <c r="G250" s="309">
        <f>G243+G242</f>
        <v>-94.623837146789583</v>
      </c>
      <c r="H250" s="309">
        <f>H243+H242</f>
        <v>243.45286558063398</v>
      </c>
      <c r="I250" s="309">
        <f>I243+I242</f>
        <v>-12.125023035016113</v>
      </c>
      <c r="J250" s="309">
        <f t="shared" ref="J250:K250" si="55">H250+F250+D250</f>
        <v>279.83093349003047</v>
      </c>
      <c r="K250" s="309">
        <f t="shared" si="55"/>
        <v>-93.295860181806717</v>
      </c>
    </row>
    <row r="251" spans="1:11" s="284" customFormat="1" hidden="1" x14ac:dyDescent="0.25">
      <c r="A251" s="299" t="s">
        <v>568</v>
      </c>
      <c r="B251" s="127" t="s">
        <v>6</v>
      </c>
      <c r="C251" s="300" t="s">
        <v>759</v>
      </c>
      <c r="D251" s="309">
        <v>245.98200000000034</v>
      </c>
      <c r="E251" s="309">
        <v>245.982</v>
      </c>
      <c r="F251" s="309">
        <f>D252</f>
        <v>7.8354259222689961</v>
      </c>
      <c r="G251" s="309">
        <f>E252</f>
        <v>259.43499999999898</v>
      </c>
      <c r="H251" s="309">
        <v>14.41572669756124</v>
      </c>
      <c r="I251" s="309">
        <f>G252</f>
        <v>164.8111628532094</v>
      </c>
      <c r="J251" s="309" t="s">
        <v>289</v>
      </c>
      <c r="K251" s="276" t="s">
        <v>289</v>
      </c>
    </row>
    <row r="252" spans="1:11" s="284" customFormat="1" hidden="1" x14ac:dyDescent="0.25">
      <c r="A252" s="299" t="s">
        <v>569</v>
      </c>
      <c r="B252" s="127" t="s">
        <v>7</v>
      </c>
      <c r="C252" s="300" t="s">
        <v>759</v>
      </c>
      <c r="D252" s="309">
        <f>D251+D250</f>
        <v>7.8354259222689961</v>
      </c>
      <c r="E252" s="309">
        <f>E251+E250</f>
        <v>259.43499999999898</v>
      </c>
      <c r="F252" s="309">
        <f>F251+F250</f>
        <v>282.36006790939683</v>
      </c>
      <c r="G252" s="309">
        <f>G251+G250</f>
        <v>164.8111628532094</v>
      </c>
      <c r="H252" s="309">
        <f t="shared" ref="H252" si="56">H251+H250</f>
        <v>257.86859227819525</v>
      </c>
      <c r="I252" s="309">
        <f t="shared" ref="I252" si="57">I251+I250</f>
        <v>152.68613981819328</v>
      </c>
      <c r="J252" s="309" t="s">
        <v>289</v>
      </c>
      <c r="K252" s="276" t="s">
        <v>289</v>
      </c>
    </row>
    <row r="253" spans="1:11" s="284" customFormat="1" hidden="1" x14ac:dyDescent="0.25">
      <c r="A253" s="299" t="s">
        <v>572</v>
      </c>
      <c r="B253" s="127" t="s">
        <v>877</v>
      </c>
      <c r="C253" s="300" t="s">
        <v>289</v>
      </c>
      <c r="D253" s="288" t="s">
        <v>289</v>
      </c>
      <c r="E253" s="288"/>
      <c r="F253" s="280" t="s">
        <v>289</v>
      </c>
      <c r="G253" s="280" t="s">
        <v>289</v>
      </c>
      <c r="H253" s="280" t="s">
        <v>289</v>
      </c>
      <c r="I253" s="280" t="s">
        <v>289</v>
      </c>
      <c r="J253" s="280" t="s">
        <v>289</v>
      </c>
      <c r="K253" s="276" t="s">
        <v>289</v>
      </c>
    </row>
    <row r="254" spans="1:11" s="284" customFormat="1" hidden="1" x14ac:dyDescent="0.25">
      <c r="A254" s="299" t="s">
        <v>573</v>
      </c>
      <c r="B254" s="269" t="s">
        <v>1061</v>
      </c>
      <c r="C254" s="300" t="s">
        <v>759</v>
      </c>
      <c r="D254" s="309">
        <v>1452.9641238203519</v>
      </c>
      <c r="E254" s="309">
        <v>1549.825</v>
      </c>
      <c r="F254" s="309">
        <v>1511.082688773166</v>
      </c>
      <c r="G254" s="309">
        <v>1511.082688773166</v>
      </c>
      <c r="H254" s="309">
        <v>1571.5259963240926</v>
      </c>
      <c r="I254" s="309">
        <v>1571.5259963240926</v>
      </c>
      <c r="J254" s="309">
        <f t="shared" ref="J254:K254" si="58">H254+F254+D254</f>
        <v>4535.5728089176109</v>
      </c>
      <c r="K254" s="309">
        <f t="shared" si="58"/>
        <v>4632.4336850972586</v>
      </c>
    </row>
    <row r="255" spans="1:11" s="284" customFormat="1" hidden="1" x14ac:dyDescent="0.25">
      <c r="A255" s="299" t="s">
        <v>679</v>
      </c>
      <c r="B255" s="136" t="s">
        <v>1062</v>
      </c>
      <c r="C255" s="300" t="s">
        <v>759</v>
      </c>
      <c r="D255" s="276" t="s">
        <v>289</v>
      </c>
      <c r="E255" s="276" t="s">
        <v>289</v>
      </c>
      <c r="F255" s="276" t="s">
        <v>289</v>
      </c>
      <c r="G255" s="276" t="s">
        <v>289</v>
      </c>
      <c r="H255" s="276" t="s">
        <v>289</v>
      </c>
      <c r="I255" s="276" t="s">
        <v>289</v>
      </c>
      <c r="J255" s="309" t="s">
        <v>289</v>
      </c>
      <c r="K255" s="276" t="s">
        <v>289</v>
      </c>
    </row>
    <row r="256" spans="1:11" s="284" customFormat="1" hidden="1" x14ac:dyDescent="0.25">
      <c r="A256" s="299" t="s">
        <v>680</v>
      </c>
      <c r="B256" s="270" t="s">
        <v>64</v>
      </c>
      <c r="C256" s="300" t="s">
        <v>759</v>
      </c>
      <c r="D256" s="276" t="s">
        <v>289</v>
      </c>
      <c r="E256" s="276" t="s">
        <v>289</v>
      </c>
      <c r="F256" s="276" t="s">
        <v>289</v>
      </c>
      <c r="G256" s="276" t="s">
        <v>289</v>
      </c>
      <c r="H256" s="276" t="s">
        <v>289</v>
      </c>
      <c r="I256" s="276" t="s">
        <v>289</v>
      </c>
      <c r="J256" s="309" t="s">
        <v>289</v>
      </c>
      <c r="K256" s="276" t="s">
        <v>289</v>
      </c>
    </row>
    <row r="257" spans="1:11" s="284" customFormat="1" ht="31.5" hidden="1" x14ac:dyDescent="0.25">
      <c r="A257" s="299" t="s">
        <v>904</v>
      </c>
      <c r="B257" s="270" t="s">
        <v>915</v>
      </c>
      <c r="C257" s="300" t="s">
        <v>759</v>
      </c>
      <c r="D257" s="276" t="s">
        <v>289</v>
      </c>
      <c r="E257" s="276" t="s">
        <v>289</v>
      </c>
      <c r="F257" s="276" t="s">
        <v>289</v>
      </c>
      <c r="G257" s="276" t="s">
        <v>289</v>
      </c>
      <c r="H257" s="276" t="s">
        <v>289</v>
      </c>
      <c r="I257" s="276" t="s">
        <v>289</v>
      </c>
      <c r="J257" s="309" t="s">
        <v>289</v>
      </c>
      <c r="K257" s="276" t="s">
        <v>289</v>
      </c>
    </row>
    <row r="258" spans="1:11" s="284" customFormat="1" hidden="1" x14ac:dyDescent="0.25">
      <c r="A258" s="299" t="s">
        <v>905</v>
      </c>
      <c r="B258" s="271" t="s">
        <v>64</v>
      </c>
      <c r="C258" s="300" t="s">
        <v>759</v>
      </c>
      <c r="D258" s="276" t="s">
        <v>289</v>
      </c>
      <c r="E258" s="276" t="s">
        <v>289</v>
      </c>
      <c r="F258" s="276" t="s">
        <v>289</v>
      </c>
      <c r="G258" s="276" t="s">
        <v>289</v>
      </c>
      <c r="H258" s="276" t="s">
        <v>289</v>
      </c>
      <c r="I258" s="276" t="s">
        <v>289</v>
      </c>
      <c r="J258" s="309" t="s">
        <v>289</v>
      </c>
      <c r="K258" s="276" t="s">
        <v>289</v>
      </c>
    </row>
    <row r="259" spans="1:11" s="284" customFormat="1" ht="31.5" hidden="1" x14ac:dyDescent="0.25">
      <c r="A259" s="299" t="s">
        <v>906</v>
      </c>
      <c r="B259" s="270" t="s">
        <v>912</v>
      </c>
      <c r="C259" s="300" t="s">
        <v>759</v>
      </c>
      <c r="D259" s="276" t="s">
        <v>289</v>
      </c>
      <c r="E259" s="276" t="s">
        <v>289</v>
      </c>
      <c r="F259" s="276" t="s">
        <v>289</v>
      </c>
      <c r="G259" s="276" t="s">
        <v>289</v>
      </c>
      <c r="H259" s="276" t="s">
        <v>289</v>
      </c>
      <c r="I259" s="276" t="s">
        <v>289</v>
      </c>
      <c r="J259" s="309" t="s">
        <v>289</v>
      </c>
      <c r="K259" s="276" t="s">
        <v>289</v>
      </c>
    </row>
    <row r="260" spans="1:11" s="284" customFormat="1" hidden="1" x14ac:dyDescent="0.25">
      <c r="A260" s="299" t="s">
        <v>907</v>
      </c>
      <c r="B260" s="271" t="s">
        <v>64</v>
      </c>
      <c r="C260" s="300" t="s">
        <v>759</v>
      </c>
      <c r="D260" s="276" t="s">
        <v>289</v>
      </c>
      <c r="E260" s="276" t="s">
        <v>289</v>
      </c>
      <c r="F260" s="276" t="s">
        <v>289</v>
      </c>
      <c r="G260" s="276" t="s">
        <v>289</v>
      </c>
      <c r="H260" s="276" t="s">
        <v>289</v>
      </c>
      <c r="I260" s="276" t="s">
        <v>289</v>
      </c>
      <c r="J260" s="309" t="s">
        <v>289</v>
      </c>
      <c r="K260" s="276" t="s">
        <v>289</v>
      </c>
    </row>
    <row r="261" spans="1:11" s="284" customFormat="1" ht="31.5" hidden="1" x14ac:dyDescent="0.25">
      <c r="A261" s="299" t="s">
        <v>1015</v>
      </c>
      <c r="B261" s="270" t="s">
        <v>897</v>
      </c>
      <c r="C261" s="300" t="s">
        <v>759</v>
      </c>
      <c r="D261" s="276" t="s">
        <v>289</v>
      </c>
      <c r="E261" s="276" t="s">
        <v>289</v>
      </c>
      <c r="F261" s="276" t="s">
        <v>289</v>
      </c>
      <c r="G261" s="276" t="s">
        <v>289</v>
      </c>
      <c r="H261" s="276" t="s">
        <v>289</v>
      </c>
      <c r="I261" s="276" t="s">
        <v>289</v>
      </c>
      <c r="J261" s="309" t="s">
        <v>289</v>
      </c>
      <c r="K261" s="276" t="s">
        <v>289</v>
      </c>
    </row>
    <row r="262" spans="1:11" s="284" customFormat="1" hidden="1" x14ac:dyDescent="0.25">
      <c r="A262" s="299" t="s">
        <v>1016</v>
      </c>
      <c r="B262" s="271" t="s">
        <v>64</v>
      </c>
      <c r="C262" s="300" t="s">
        <v>759</v>
      </c>
      <c r="D262" s="276" t="s">
        <v>289</v>
      </c>
      <c r="E262" s="276" t="s">
        <v>289</v>
      </c>
      <c r="F262" s="276" t="s">
        <v>289</v>
      </c>
      <c r="G262" s="276" t="s">
        <v>289</v>
      </c>
      <c r="H262" s="276" t="s">
        <v>289</v>
      </c>
      <c r="I262" s="276" t="s">
        <v>289</v>
      </c>
      <c r="J262" s="309" t="s">
        <v>289</v>
      </c>
      <c r="K262" s="276" t="s">
        <v>289</v>
      </c>
    </row>
    <row r="263" spans="1:11" s="284" customFormat="1" hidden="1" x14ac:dyDescent="0.25">
      <c r="A263" s="299" t="s">
        <v>681</v>
      </c>
      <c r="B263" s="136" t="s">
        <v>1086</v>
      </c>
      <c r="C263" s="300" t="s">
        <v>759</v>
      </c>
      <c r="D263" s="276" t="s">
        <v>289</v>
      </c>
      <c r="E263" s="276" t="s">
        <v>289</v>
      </c>
      <c r="F263" s="276" t="s">
        <v>289</v>
      </c>
      <c r="G263" s="276" t="s">
        <v>289</v>
      </c>
      <c r="H263" s="276" t="s">
        <v>289</v>
      </c>
      <c r="I263" s="276" t="s">
        <v>289</v>
      </c>
      <c r="J263" s="309" t="s">
        <v>289</v>
      </c>
      <c r="K263" s="276" t="s">
        <v>289</v>
      </c>
    </row>
    <row r="264" spans="1:11" s="284" customFormat="1" hidden="1" x14ac:dyDescent="0.25">
      <c r="A264" s="299" t="s">
        <v>682</v>
      </c>
      <c r="B264" s="270" t="s">
        <v>64</v>
      </c>
      <c r="C264" s="300" t="s">
        <v>759</v>
      </c>
      <c r="D264" s="276" t="s">
        <v>289</v>
      </c>
      <c r="E264" s="276" t="s">
        <v>289</v>
      </c>
      <c r="F264" s="276" t="s">
        <v>289</v>
      </c>
      <c r="G264" s="276" t="s">
        <v>289</v>
      </c>
      <c r="H264" s="276" t="s">
        <v>289</v>
      </c>
      <c r="I264" s="276" t="s">
        <v>289</v>
      </c>
      <c r="J264" s="309" t="s">
        <v>289</v>
      </c>
      <c r="K264" s="276" t="s">
        <v>289</v>
      </c>
    </row>
    <row r="265" spans="1:11" s="284" customFormat="1" hidden="1" x14ac:dyDescent="0.25">
      <c r="A265" s="299" t="s">
        <v>788</v>
      </c>
      <c r="B265" s="268" t="s">
        <v>756</v>
      </c>
      <c r="C265" s="300" t="s">
        <v>759</v>
      </c>
      <c r="D265" s="276" t="s">
        <v>289</v>
      </c>
      <c r="E265" s="276" t="s">
        <v>289</v>
      </c>
      <c r="F265" s="276" t="s">
        <v>289</v>
      </c>
      <c r="G265" s="276" t="s">
        <v>289</v>
      </c>
      <c r="H265" s="276" t="s">
        <v>289</v>
      </c>
      <c r="I265" s="276" t="s">
        <v>289</v>
      </c>
      <c r="J265" s="309" t="s">
        <v>289</v>
      </c>
      <c r="K265" s="276" t="s">
        <v>289</v>
      </c>
    </row>
    <row r="266" spans="1:11" s="284" customFormat="1" hidden="1" x14ac:dyDescent="0.25">
      <c r="A266" s="299" t="s">
        <v>789</v>
      </c>
      <c r="B266" s="270" t="s">
        <v>64</v>
      </c>
      <c r="C266" s="300" t="s">
        <v>759</v>
      </c>
      <c r="D266" s="276" t="s">
        <v>289</v>
      </c>
      <c r="E266" s="276" t="s">
        <v>289</v>
      </c>
      <c r="F266" s="276" t="s">
        <v>289</v>
      </c>
      <c r="G266" s="276" t="s">
        <v>289</v>
      </c>
      <c r="H266" s="276" t="s">
        <v>289</v>
      </c>
      <c r="I266" s="276" t="s">
        <v>289</v>
      </c>
      <c r="J266" s="309" t="s">
        <v>289</v>
      </c>
      <c r="K266" s="276" t="s">
        <v>289</v>
      </c>
    </row>
    <row r="267" spans="1:11" s="284" customFormat="1" hidden="1" x14ac:dyDescent="0.25">
      <c r="A267" s="299" t="s">
        <v>790</v>
      </c>
      <c r="B267" s="268" t="s">
        <v>1080</v>
      </c>
      <c r="C267" s="300" t="s">
        <v>759</v>
      </c>
      <c r="D267" s="276" t="s">
        <v>289</v>
      </c>
      <c r="E267" s="276" t="s">
        <v>289</v>
      </c>
      <c r="F267" s="276" t="s">
        <v>289</v>
      </c>
      <c r="G267" s="276" t="s">
        <v>289</v>
      </c>
      <c r="H267" s="276" t="s">
        <v>289</v>
      </c>
      <c r="I267" s="276" t="s">
        <v>289</v>
      </c>
      <c r="J267" s="309" t="s">
        <v>289</v>
      </c>
      <c r="K267" s="276" t="s">
        <v>289</v>
      </c>
    </row>
    <row r="268" spans="1:11" s="284" customFormat="1" hidden="1" x14ac:dyDescent="0.25">
      <c r="A268" s="299" t="s">
        <v>791</v>
      </c>
      <c r="B268" s="270" t="s">
        <v>64</v>
      </c>
      <c r="C268" s="300" t="s">
        <v>759</v>
      </c>
      <c r="D268" s="276" t="s">
        <v>289</v>
      </c>
      <c r="E268" s="276" t="s">
        <v>289</v>
      </c>
      <c r="F268" s="276" t="s">
        <v>289</v>
      </c>
      <c r="G268" s="276" t="s">
        <v>289</v>
      </c>
      <c r="H268" s="276" t="s">
        <v>289</v>
      </c>
      <c r="I268" s="276" t="s">
        <v>289</v>
      </c>
      <c r="J268" s="309" t="s">
        <v>289</v>
      </c>
      <c r="K268" s="276" t="s">
        <v>289</v>
      </c>
    </row>
    <row r="269" spans="1:11" s="284" customFormat="1" hidden="1" x14ac:dyDescent="0.25">
      <c r="A269" s="299" t="s">
        <v>792</v>
      </c>
      <c r="B269" s="268" t="s">
        <v>757</v>
      </c>
      <c r="C269" s="300" t="s">
        <v>759</v>
      </c>
      <c r="D269" s="276" t="s">
        <v>289</v>
      </c>
      <c r="E269" s="276" t="s">
        <v>289</v>
      </c>
      <c r="F269" s="276" t="s">
        <v>289</v>
      </c>
      <c r="G269" s="276" t="s">
        <v>289</v>
      </c>
      <c r="H269" s="276" t="s">
        <v>289</v>
      </c>
      <c r="I269" s="276" t="s">
        <v>289</v>
      </c>
      <c r="J269" s="309" t="s">
        <v>289</v>
      </c>
      <c r="K269" s="276" t="s">
        <v>289</v>
      </c>
    </row>
    <row r="270" spans="1:11" s="284" customFormat="1" hidden="1" x14ac:dyDescent="0.25">
      <c r="A270" s="299" t="s">
        <v>793</v>
      </c>
      <c r="B270" s="270" t="s">
        <v>64</v>
      </c>
      <c r="C270" s="300" t="s">
        <v>759</v>
      </c>
      <c r="D270" s="276" t="s">
        <v>289</v>
      </c>
      <c r="E270" s="276" t="s">
        <v>289</v>
      </c>
      <c r="F270" s="276" t="s">
        <v>289</v>
      </c>
      <c r="G270" s="276" t="s">
        <v>289</v>
      </c>
      <c r="H270" s="276" t="s">
        <v>289</v>
      </c>
      <c r="I270" s="276" t="s">
        <v>289</v>
      </c>
      <c r="J270" s="309" t="s">
        <v>289</v>
      </c>
      <c r="K270" s="276" t="s">
        <v>289</v>
      </c>
    </row>
    <row r="271" spans="1:11" s="284" customFormat="1" ht="15.75" hidden="1" customHeight="1" x14ac:dyDescent="0.25">
      <c r="A271" s="299" t="s">
        <v>908</v>
      </c>
      <c r="B271" s="268" t="s">
        <v>758</v>
      </c>
      <c r="C271" s="300" t="s">
        <v>759</v>
      </c>
      <c r="D271" s="309">
        <v>1452.9641238203519</v>
      </c>
      <c r="E271" s="309">
        <f>E254</f>
        <v>1549.825</v>
      </c>
      <c r="F271" s="309">
        <v>1511.082688773166</v>
      </c>
      <c r="G271" s="309">
        <v>1511.082688773166</v>
      </c>
      <c r="H271" s="309">
        <v>1571.5259963240926</v>
      </c>
      <c r="I271" s="309">
        <v>1571.5259963240926</v>
      </c>
      <c r="J271" s="309">
        <f t="shared" ref="J271:K271" si="59">H271+F271+D271</f>
        <v>4535.5728089176109</v>
      </c>
      <c r="K271" s="309">
        <f t="shared" si="59"/>
        <v>4632.4336850972586</v>
      </c>
    </row>
    <row r="272" spans="1:11" s="284" customFormat="1" hidden="1" x14ac:dyDescent="0.25">
      <c r="A272" s="299" t="s">
        <v>794</v>
      </c>
      <c r="B272" s="270" t="s">
        <v>64</v>
      </c>
      <c r="C272" s="300" t="s">
        <v>759</v>
      </c>
      <c r="D272" s="280" t="s">
        <v>289</v>
      </c>
      <c r="E272" s="280" t="s">
        <v>289</v>
      </c>
      <c r="F272" s="280" t="s">
        <v>289</v>
      </c>
      <c r="G272" s="280" t="s">
        <v>289</v>
      </c>
      <c r="H272" s="280" t="s">
        <v>289</v>
      </c>
      <c r="I272" s="280" t="s">
        <v>289</v>
      </c>
      <c r="J272" s="280" t="s">
        <v>289</v>
      </c>
      <c r="K272" s="280" t="s">
        <v>289</v>
      </c>
    </row>
    <row r="273" spans="1:11" s="284" customFormat="1" hidden="1" x14ac:dyDescent="0.25">
      <c r="A273" s="299" t="s">
        <v>908</v>
      </c>
      <c r="B273" s="268" t="s">
        <v>1087</v>
      </c>
      <c r="C273" s="300" t="s">
        <v>759</v>
      </c>
      <c r="D273" s="280" t="s">
        <v>289</v>
      </c>
      <c r="E273" s="280" t="s">
        <v>289</v>
      </c>
      <c r="F273" s="280" t="s">
        <v>289</v>
      </c>
      <c r="G273" s="280" t="s">
        <v>289</v>
      </c>
      <c r="H273" s="280" t="s">
        <v>289</v>
      </c>
      <c r="I273" s="280" t="s">
        <v>289</v>
      </c>
      <c r="J273" s="280" t="s">
        <v>289</v>
      </c>
      <c r="K273" s="280" t="s">
        <v>289</v>
      </c>
    </row>
    <row r="274" spans="1:11" s="284" customFormat="1" hidden="1" x14ac:dyDescent="0.25">
      <c r="A274" s="299" t="s">
        <v>795</v>
      </c>
      <c r="B274" s="270" t="s">
        <v>64</v>
      </c>
      <c r="C274" s="300" t="s">
        <v>759</v>
      </c>
      <c r="D274" s="280" t="s">
        <v>289</v>
      </c>
      <c r="E274" s="280" t="s">
        <v>289</v>
      </c>
      <c r="F274" s="280" t="s">
        <v>289</v>
      </c>
      <c r="G274" s="280" t="s">
        <v>289</v>
      </c>
      <c r="H274" s="280" t="s">
        <v>289</v>
      </c>
      <c r="I274" s="280" t="s">
        <v>289</v>
      </c>
      <c r="J274" s="280" t="s">
        <v>289</v>
      </c>
      <c r="K274" s="280" t="s">
        <v>289</v>
      </c>
    </row>
    <row r="275" spans="1:11" s="284" customFormat="1" ht="31.5" hidden="1" x14ac:dyDescent="0.25">
      <c r="A275" s="299" t="s">
        <v>796</v>
      </c>
      <c r="B275" s="136" t="s">
        <v>1063</v>
      </c>
      <c r="C275" s="300" t="s">
        <v>759</v>
      </c>
      <c r="D275" s="280" t="s">
        <v>289</v>
      </c>
      <c r="E275" s="280" t="s">
        <v>289</v>
      </c>
      <c r="F275" s="280" t="s">
        <v>289</v>
      </c>
      <c r="G275" s="280" t="s">
        <v>289</v>
      </c>
      <c r="H275" s="280" t="s">
        <v>289</v>
      </c>
      <c r="I275" s="280" t="s">
        <v>289</v>
      </c>
      <c r="J275" s="280" t="s">
        <v>289</v>
      </c>
      <c r="K275" s="280" t="s">
        <v>289</v>
      </c>
    </row>
    <row r="276" spans="1:11" s="284" customFormat="1" hidden="1" x14ac:dyDescent="0.25">
      <c r="A276" s="299" t="s">
        <v>797</v>
      </c>
      <c r="B276" s="270" t="s">
        <v>64</v>
      </c>
      <c r="C276" s="300" t="s">
        <v>759</v>
      </c>
      <c r="D276" s="280" t="s">
        <v>289</v>
      </c>
      <c r="E276" s="280" t="s">
        <v>289</v>
      </c>
      <c r="F276" s="280" t="s">
        <v>289</v>
      </c>
      <c r="G276" s="280" t="s">
        <v>289</v>
      </c>
      <c r="H276" s="280" t="s">
        <v>289</v>
      </c>
      <c r="I276" s="280" t="s">
        <v>289</v>
      </c>
      <c r="J276" s="280" t="s">
        <v>289</v>
      </c>
      <c r="K276" s="280" t="s">
        <v>289</v>
      </c>
    </row>
    <row r="277" spans="1:11" s="284" customFormat="1" hidden="1" x14ac:dyDescent="0.25">
      <c r="A277" s="299" t="s">
        <v>1017</v>
      </c>
      <c r="B277" s="270" t="s">
        <v>649</v>
      </c>
      <c r="C277" s="300" t="s">
        <v>759</v>
      </c>
      <c r="D277" s="280" t="s">
        <v>289</v>
      </c>
      <c r="E277" s="280" t="s">
        <v>289</v>
      </c>
      <c r="F277" s="280" t="s">
        <v>289</v>
      </c>
      <c r="G277" s="280" t="s">
        <v>289</v>
      </c>
      <c r="H277" s="280" t="s">
        <v>289</v>
      </c>
      <c r="I277" s="280" t="s">
        <v>289</v>
      </c>
      <c r="J277" s="280" t="s">
        <v>289</v>
      </c>
      <c r="K277" s="280" t="s">
        <v>289</v>
      </c>
    </row>
    <row r="278" spans="1:11" s="284" customFormat="1" hidden="1" x14ac:dyDescent="0.25">
      <c r="A278" s="299" t="s">
        <v>1019</v>
      </c>
      <c r="B278" s="271" t="s">
        <v>64</v>
      </c>
      <c r="C278" s="300" t="s">
        <v>759</v>
      </c>
      <c r="D278" s="280" t="s">
        <v>289</v>
      </c>
      <c r="E278" s="280" t="s">
        <v>289</v>
      </c>
      <c r="F278" s="280" t="s">
        <v>289</v>
      </c>
      <c r="G278" s="280" t="s">
        <v>289</v>
      </c>
      <c r="H278" s="280" t="s">
        <v>289</v>
      </c>
      <c r="I278" s="280" t="s">
        <v>289</v>
      </c>
      <c r="J278" s="280" t="s">
        <v>289</v>
      </c>
      <c r="K278" s="280" t="s">
        <v>289</v>
      </c>
    </row>
    <row r="279" spans="1:11" s="284" customFormat="1" hidden="1" x14ac:dyDescent="0.25">
      <c r="A279" s="299" t="s">
        <v>1018</v>
      </c>
      <c r="B279" s="270" t="s">
        <v>637</v>
      </c>
      <c r="C279" s="300" t="s">
        <v>759</v>
      </c>
      <c r="D279" s="280" t="s">
        <v>289</v>
      </c>
      <c r="E279" s="280" t="s">
        <v>289</v>
      </c>
      <c r="F279" s="280" t="s">
        <v>289</v>
      </c>
      <c r="G279" s="280" t="s">
        <v>289</v>
      </c>
      <c r="H279" s="280" t="s">
        <v>289</v>
      </c>
      <c r="I279" s="280" t="s">
        <v>289</v>
      </c>
      <c r="J279" s="280" t="s">
        <v>289</v>
      </c>
      <c r="K279" s="280" t="s">
        <v>289</v>
      </c>
    </row>
    <row r="280" spans="1:11" s="284" customFormat="1" hidden="1" x14ac:dyDescent="0.25">
      <c r="A280" s="299" t="s">
        <v>1020</v>
      </c>
      <c r="B280" s="271" t="s">
        <v>64</v>
      </c>
      <c r="C280" s="300" t="s">
        <v>759</v>
      </c>
      <c r="D280" s="280" t="s">
        <v>289</v>
      </c>
      <c r="E280" s="280" t="s">
        <v>289</v>
      </c>
      <c r="F280" s="280" t="s">
        <v>289</v>
      </c>
      <c r="G280" s="280" t="s">
        <v>289</v>
      </c>
      <c r="H280" s="280" t="s">
        <v>289</v>
      </c>
      <c r="I280" s="280" t="s">
        <v>289</v>
      </c>
      <c r="J280" s="280" t="s">
        <v>289</v>
      </c>
      <c r="K280" s="280" t="s">
        <v>289</v>
      </c>
    </row>
    <row r="281" spans="1:11" s="284" customFormat="1" hidden="1" x14ac:dyDescent="0.25">
      <c r="A281" s="299" t="s">
        <v>798</v>
      </c>
      <c r="B281" s="136" t="s">
        <v>806</v>
      </c>
      <c r="C281" s="300" t="s">
        <v>759</v>
      </c>
      <c r="D281" s="288" t="s">
        <v>289</v>
      </c>
      <c r="E281" s="280" t="s">
        <v>289</v>
      </c>
      <c r="F281" s="280" t="s">
        <v>289</v>
      </c>
      <c r="G281" s="280" t="s">
        <v>289</v>
      </c>
      <c r="H281" s="280" t="s">
        <v>289</v>
      </c>
      <c r="I281" s="280" t="s">
        <v>289</v>
      </c>
      <c r="J281" s="309" t="s">
        <v>289</v>
      </c>
      <c r="K281" s="276" t="s">
        <v>289</v>
      </c>
    </row>
    <row r="282" spans="1:11" s="284" customFormat="1" hidden="1" x14ac:dyDescent="0.25">
      <c r="A282" s="299" t="s">
        <v>799</v>
      </c>
      <c r="B282" s="270" t="s">
        <v>64</v>
      </c>
      <c r="C282" s="300" t="s">
        <v>759</v>
      </c>
      <c r="D282" s="288" t="s">
        <v>289</v>
      </c>
      <c r="E282" s="280" t="s">
        <v>289</v>
      </c>
      <c r="F282" s="280" t="s">
        <v>289</v>
      </c>
      <c r="G282" s="280" t="s">
        <v>289</v>
      </c>
      <c r="H282" s="280" t="s">
        <v>289</v>
      </c>
      <c r="I282" s="280" t="s">
        <v>289</v>
      </c>
      <c r="J282" s="309" t="s">
        <v>289</v>
      </c>
      <c r="K282" s="276" t="s">
        <v>289</v>
      </c>
    </row>
    <row r="283" spans="1:11" s="284" customFormat="1" hidden="1" x14ac:dyDescent="0.25">
      <c r="A283" s="299" t="s">
        <v>574</v>
      </c>
      <c r="B283" s="269" t="s">
        <v>1064</v>
      </c>
      <c r="C283" s="300" t="s">
        <v>759</v>
      </c>
      <c r="D283" s="309">
        <v>1095.1364326</v>
      </c>
      <c r="E283" s="309">
        <v>1117.9649999999999</v>
      </c>
      <c r="F283" s="309">
        <v>1095.1364326</v>
      </c>
      <c r="G283" s="309">
        <v>1095.1364326</v>
      </c>
      <c r="H283" s="309">
        <v>1095.1364326</v>
      </c>
      <c r="I283" s="309">
        <v>1095.1364326</v>
      </c>
      <c r="J283" s="309">
        <f t="shared" ref="J283:K283" si="60">H283+F283+D283</f>
        <v>3285.4092977999999</v>
      </c>
      <c r="K283" s="309">
        <f t="shared" si="60"/>
        <v>3308.2378651999998</v>
      </c>
    </row>
    <row r="284" spans="1:11" s="284" customFormat="1" hidden="1" x14ac:dyDescent="0.25">
      <c r="A284" s="299" t="s">
        <v>683</v>
      </c>
      <c r="B284" s="136" t="s">
        <v>570</v>
      </c>
      <c r="C284" s="300" t="s">
        <v>759</v>
      </c>
      <c r="D284" s="288" t="s">
        <v>289</v>
      </c>
      <c r="E284" s="288" t="s">
        <v>289</v>
      </c>
      <c r="F284" s="280" t="s">
        <v>289</v>
      </c>
      <c r="G284" s="280" t="s">
        <v>289</v>
      </c>
      <c r="H284" s="280" t="s">
        <v>289</v>
      </c>
      <c r="I284" s="280" t="s">
        <v>289</v>
      </c>
      <c r="J284" s="309" t="s">
        <v>289</v>
      </c>
      <c r="K284" s="276" t="s">
        <v>289</v>
      </c>
    </row>
    <row r="285" spans="1:11" s="284" customFormat="1" hidden="1" x14ac:dyDescent="0.25">
      <c r="A285" s="299" t="s">
        <v>684</v>
      </c>
      <c r="B285" s="270" t="s">
        <v>64</v>
      </c>
      <c r="C285" s="300" t="s">
        <v>759</v>
      </c>
      <c r="D285" s="288" t="s">
        <v>289</v>
      </c>
      <c r="E285" s="288" t="s">
        <v>289</v>
      </c>
      <c r="F285" s="280" t="s">
        <v>289</v>
      </c>
      <c r="G285" s="280" t="s">
        <v>289</v>
      </c>
      <c r="H285" s="280" t="s">
        <v>289</v>
      </c>
      <c r="I285" s="280" t="s">
        <v>289</v>
      </c>
      <c r="J285" s="309" t="s">
        <v>289</v>
      </c>
      <c r="K285" s="276" t="s">
        <v>289</v>
      </c>
    </row>
    <row r="286" spans="1:11" s="284" customFormat="1" hidden="1" x14ac:dyDescent="0.25">
      <c r="A286" s="299" t="s">
        <v>685</v>
      </c>
      <c r="B286" s="136" t="s">
        <v>1065</v>
      </c>
      <c r="C286" s="300" t="s">
        <v>759</v>
      </c>
      <c r="D286" s="288" t="s">
        <v>289</v>
      </c>
      <c r="E286" s="288" t="s">
        <v>289</v>
      </c>
      <c r="F286" s="280" t="s">
        <v>289</v>
      </c>
      <c r="G286" s="280" t="s">
        <v>289</v>
      </c>
      <c r="H286" s="280" t="s">
        <v>289</v>
      </c>
      <c r="I286" s="280" t="s">
        <v>289</v>
      </c>
      <c r="J286" s="309" t="s">
        <v>289</v>
      </c>
      <c r="K286" s="276" t="s">
        <v>289</v>
      </c>
    </row>
    <row r="287" spans="1:11" s="284" customFormat="1" hidden="1" x14ac:dyDescent="0.25">
      <c r="A287" s="299" t="s">
        <v>687</v>
      </c>
      <c r="B287" s="270" t="s">
        <v>644</v>
      </c>
      <c r="C287" s="300" t="s">
        <v>759</v>
      </c>
      <c r="D287" s="288" t="s">
        <v>289</v>
      </c>
      <c r="E287" s="288" t="s">
        <v>289</v>
      </c>
      <c r="F287" s="280" t="s">
        <v>289</v>
      </c>
      <c r="G287" s="280" t="s">
        <v>289</v>
      </c>
      <c r="H287" s="280" t="s">
        <v>289</v>
      </c>
      <c r="I287" s="280" t="s">
        <v>289</v>
      </c>
      <c r="J287" s="309" t="s">
        <v>289</v>
      </c>
      <c r="K287" s="276" t="s">
        <v>289</v>
      </c>
    </row>
    <row r="288" spans="1:11" s="284" customFormat="1" hidden="1" x14ac:dyDescent="0.25">
      <c r="A288" s="299" t="s">
        <v>688</v>
      </c>
      <c r="B288" s="271" t="s">
        <v>64</v>
      </c>
      <c r="C288" s="300" t="s">
        <v>759</v>
      </c>
      <c r="D288" s="288" t="s">
        <v>289</v>
      </c>
      <c r="E288" s="288" t="s">
        <v>289</v>
      </c>
      <c r="F288" s="280" t="s">
        <v>289</v>
      </c>
      <c r="G288" s="280" t="s">
        <v>289</v>
      </c>
      <c r="H288" s="280" t="s">
        <v>289</v>
      </c>
      <c r="I288" s="280" t="s">
        <v>289</v>
      </c>
      <c r="J288" s="309" t="s">
        <v>289</v>
      </c>
      <c r="K288" s="276" t="s">
        <v>289</v>
      </c>
    </row>
    <row r="289" spans="1:11" s="284" customFormat="1" hidden="1" x14ac:dyDescent="0.25">
      <c r="A289" s="299" t="s">
        <v>689</v>
      </c>
      <c r="B289" s="270" t="s">
        <v>710</v>
      </c>
      <c r="C289" s="300" t="s">
        <v>759</v>
      </c>
      <c r="D289" s="288" t="s">
        <v>289</v>
      </c>
      <c r="E289" s="288" t="s">
        <v>289</v>
      </c>
      <c r="F289" s="280" t="s">
        <v>289</v>
      </c>
      <c r="G289" s="280" t="s">
        <v>289</v>
      </c>
      <c r="H289" s="280" t="s">
        <v>289</v>
      </c>
      <c r="I289" s="280" t="s">
        <v>289</v>
      </c>
      <c r="J289" s="309" t="s">
        <v>289</v>
      </c>
      <c r="K289" s="276" t="s">
        <v>289</v>
      </c>
    </row>
    <row r="290" spans="1:11" s="284" customFormat="1" hidden="1" x14ac:dyDescent="0.25">
      <c r="A290" s="299" t="s">
        <v>690</v>
      </c>
      <c r="B290" s="271" t="s">
        <v>64</v>
      </c>
      <c r="C290" s="300" t="s">
        <v>759</v>
      </c>
      <c r="D290" s="288" t="s">
        <v>289</v>
      </c>
      <c r="E290" s="288" t="s">
        <v>289</v>
      </c>
      <c r="F290" s="280" t="s">
        <v>289</v>
      </c>
      <c r="G290" s="280" t="s">
        <v>289</v>
      </c>
      <c r="H290" s="280" t="s">
        <v>289</v>
      </c>
      <c r="I290" s="280" t="s">
        <v>289</v>
      </c>
      <c r="J290" s="309" t="s">
        <v>289</v>
      </c>
      <c r="K290" s="276" t="s">
        <v>289</v>
      </c>
    </row>
    <row r="291" spans="1:11" s="284" customFormat="1" ht="31.5" hidden="1" x14ac:dyDescent="0.25">
      <c r="A291" s="299" t="s">
        <v>686</v>
      </c>
      <c r="B291" s="136" t="s">
        <v>917</v>
      </c>
      <c r="C291" s="300" t="s">
        <v>759</v>
      </c>
      <c r="D291" s="312">
        <v>6.2610216000000003</v>
      </c>
      <c r="E291" s="312">
        <f>4828467/1000/1000</f>
        <v>4.8284669999999998</v>
      </c>
      <c r="F291" s="312">
        <v>6.2610216000000003</v>
      </c>
      <c r="G291" s="312">
        <v>6.2610216000000003</v>
      </c>
      <c r="H291" s="312">
        <v>6.2610216000000003</v>
      </c>
      <c r="I291" s="312">
        <v>6.2610216000000003</v>
      </c>
      <c r="J291" s="309">
        <f t="shared" ref="J291:K293" si="61">H291+F291+D291</f>
        <v>18.783064800000002</v>
      </c>
      <c r="K291" s="309">
        <f t="shared" si="61"/>
        <v>17.350510200000002</v>
      </c>
    </row>
    <row r="292" spans="1:11" s="284" customFormat="1" hidden="1" x14ac:dyDescent="0.25">
      <c r="A292" s="299" t="s">
        <v>691</v>
      </c>
      <c r="B292" s="270" t="s">
        <v>64</v>
      </c>
      <c r="C292" s="300" t="s">
        <v>759</v>
      </c>
      <c r="D292" s="312" t="s">
        <v>289</v>
      </c>
      <c r="E292" s="312" t="s">
        <v>289</v>
      </c>
      <c r="F292" s="312" t="s">
        <v>289</v>
      </c>
      <c r="G292" s="312" t="s">
        <v>289</v>
      </c>
      <c r="H292" s="312" t="s">
        <v>289</v>
      </c>
      <c r="I292" s="312" t="s">
        <v>289</v>
      </c>
      <c r="J292" s="312" t="s">
        <v>289</v>
      </c>
      <c r="K292" s="312" t="s">
        <v>289</v>
      </c>
    </row>
    <row r="293" spans="1:11" s="284" customFormat="1" hidden="1" x14ac:dyDescent="0.25">
      <c r="A293" s="299" t="s">
        <v>692</v>
      </c>
      <c r="B293" s="136" t="s">
        <v>711</v>
      </c>
      <c r="C293" s="300" t="s">
        <v>759</v>
      </c>
      <c r="D293" s="312">
        <v>433.42155592</v>
      </c>
      <c r="E293" s="312">
        <f>488581876.14/1000/1000</f>
        <v>488.58187614000002</v>
      </c>
      <c r="F293" s="312">
        <v>433.42155592</v>
      </c>
      <c r="G293" s="312">
        <v>433.42155592</v>
      </c>
      <c r="H293" s="312">
        <v>433.42155592</v>
      </c>
      <c r="I293" s="312">
        <v>433.42155592</v>
      </c>
      <c r="J293" s="309">
        <f t="shared" ref="J293" si="62">H293+F293+D293</f>
        <v>1300.2646677600001</v>
      </c>
      <c r="K293" s="309">
        <f t="shared" si="61"/>
        <v>1355.42498798</v>
      </c>
    </row>
    <row r="294" spans="1:11" s="284" customFormat="1" hidden="1" x14ac:dyDescent="0.25">
      <c r="A294" s="299" t="s">
        <v>697</v>
      </c>
      <c r="B294" s="270" t="s">
        <v>64</v>
      </c>
      <c r="C294" s="300" t="s">
        <v>759</v>
      </c>
      <c r="D294" s="280" t="s">
        <v>289</v>
      </c>
      <c r="E294" s="280" t="s">
        <v>289</v>
      </c>
      <c r="F294" s="280" t="s">
        <v>289</v>
      </c>
      <c r="G294" s="280" t="s">
        <v>289</v>
      </c>
      <c r="H294" s="280" t="s">
        <v>289</v>
      </c>
      <c r="I294" s="280" t="s">
        <v>289</v>
      </c>
      <c r="J294" s="280" t="s">
        <v>289</v>
      </c>
      <c r="K294" s="280" t="s">
        <v>289</v>
      </c>
    </row>
    <row r="295" spans="1:11" s="284" customFormat="1" hidden="1" x14ac:dyDescent="0.25">
      <c r="A295" s="299" t="s">
        <v>693</v>
      </c>
      <c r="B295" s="136" t="s">
        <v>712</v>
      </c>
      <c r="C295" s="300" t="s">
        <v>759</v>
      </c>
      <c r="D295" s="280" t="s">
        <v>289</v>
      </c>
      <c r="E295" s="280" t="s">
        <v>289</v>
      </c>
      <c r="F295" s="280" t="s">
        <v>289</v>
      </c>
      <c r="G295" s="280" t="s">
        <v>289</v>
      </c>
      <c r="H295" s="280" t="s">
        <v>289</v>
      </c>
      <c r="I295" s="280" t="s">
        <v>289</v>
      </c>
      <c r="J295" s="280" t="s">
        <v>289</v>
      </c>
      <c r="K295" s="280" t="s">
        <v>289</v>
      </c>
    </row>
    <row r="296" spans="1:11" s="284" customFormat="1" hidden="1" x14ac:dyDescent="0.25">
      <c r="A296" s="299" t="s">
        <v>698</v>
      </c>
      <c r="B296" s="270" t="s">
        <v>64</v>
      </c>
      <c r="C296" s="300" t="s">
        <v>759</v>
      </c>
      <c r="D296" s="280" t="s">
        <v>289</v>
      </c>
      <c r="E296" s="280" t="s">
        <v>289</v>
      </c>
      <c r="F296" s="280" t="s">
        <v>289</v>
      </c>
      <c r="G296" s="280" t="s">
        <v>289</v>
      </c>
      <c r="H296" s="280" t="s">
        <v>289</v>
      </c>
      <c r="I296" s="280" t="s">
        <v>289</v>
      </c>
      <c r="J296" s="280" t="s">
        <v>289</v>
      </c>
      <c r="K296" s="280" t="s">
        <v>289</v>
      </c>
    </row>
    <row r="297" spans="1:11" s="284" customFormat="1" hidden="1" x14ac:dyDescent="0.25">
      <c r="A297" s="299" t="s">
        <v>694</v>
      </c>
      <c r="B297" s="136" t="s">
        <v>1125</v>
      </c>
      <c r="C297" s="300" t="s">
        <v>759</v>
      </c>
      <c r="D297" s="280" t="s">
        <v>289</v>
      </c>
      <c r="E297" s="280" t="s">
        <v>289</v>
      </c>
      <c r="F297" s="280" t="s">
        <v>289</v>
      </c>
      <c r="G297" s="280" t="s">
        <v>289</v>
      </c>
      <c r="H297" s="280" t="s">
        <v>289</v>
      </c>
      <c r="I297" s="280" t="s">
        <v>289</v>
      </c>
      <c r="J297" s="280" t="s">
        <v>289</v>
      </c>
      <c r="K297" s="280" t="s">
        <v>289</v>
      </c>
    </row>
    <row r="298" spans="1:11" s="284" customFormat="1" hidden="1" x14ac:dyDescent="0.25">
      <c r="A298" s="299" t="s">
        <v>699</v>
      </c>
      <c r="B298" s="270" t="s">
        <v>64</v>
      </c>
      <c r="C298" s="300" t="s">
        <v>759</v>
      </c>
      <c r="D298" s="280" t="s">
        <v>289</v>
      </c>
      <c r="E298" s="280" t="s">
        <v>289</v>
      </c>
      <c r="F298" s="280" t="s">
        <v>289</v>
      </c>
      <c r="G298" s="280" t="s">
        <v>289</v>
      </c>
      <c r="H298" s="280" t="s">
        <v>289</v>
      </c>
      <c r="I298" s="280" t="s">
        <v>289</v>
      </c>
      <c r="J298" s="280" t="s">
        <v>289</v>
      </c>
      <c r="K298" s="280" t="s">
        <v>289</v>
      </c>
    </row>
    <row r="299" spans="1:11" s="284" customFormat="1" hidden="1" x14ac:dyDescent="0.25">
      <c r="A299" s="299" t="s">
        <v>695</v>
      </c>
      <c r="B299" s="136" t="s">
        <v>713</v>
      </c>
      <c r="C299" s="300" t="s">
        <v>759</v>
      </c>
      <c r="D299" s="280" t="s">
        <v>289</v>
      </c>
      <c r="E299" s="280" t="s">
        <v>289</v>
      </c>
      <c r="F299" s="280" t="s">
        <v>289</v>
      </c>
      <c r="G299" s="280" t="s">
        <v>289</v>
      </c>
      <c r="H299" s="280" t="s">
        <v>289</v>
      </c>
      <c r="I299" s="280" t="s">
        <v>289</v>
      </c>
      <c r="J299" s="280" t="s">
        <v>289</v>
      </c>
      <c r="K299" s="280" t="s">
        <v>289</v>
      </c>
    </row>
    <row r="300" spans="1:11" s="284" customFormat="1" hidden="1" x14ac:dyDescent="0.25">
      <c r="A300" s="299" t="s">
        <v>700</v>
      </c>
      <c r="B300" s="270" t="s">
        <v>64</v>
      </c>
      <c r="C300" s="300" t="s">
        <v>759</v>
      </c>
      <c r="D300" s="280" t="s">
        <v>289</v>
      </c>
      <c r="E300" s="280" t="s">
        <v>289</v>
      </c>
      <c r="F300" s="280" t="s">
        <v>289</v>
      </c>
      <c r="G300" s="280" t="s">
        <v>289</v>
      </c>
      <c r="H300" s="280" t="s">
        <v>289</v>
      </c>
      <c r="I300" s="280" t="s">
        <v>289</v>
      </c>
      <c r="J300" s="280" t="s">
        <v>289</v>
      </c>
      <c r="K300" s="280" t="s">
        <v>289</v>
      </c>
    </row>
    <row r="301" spans="1:11" s="284" customFormat="1" ht="31.5" hidden="1" x14ac:dyDescent="0.25">
      <c r="A301" s="299" t="s">
        <v>696</v>
      </c>
      <c r="B301" s="136" t="s">
        <v>744</v>
      </c>
      <c r="C301" s="300" t="s">
        <v>759</v>
      </c>
      <c r="D301" s="280" t="s">
        <v>289</v>
      </c>
      <c r="E301" s="280" t="s">
        <v>289</v>
      </c>
      <c r="F301" s="280" t="s">
        <v>289</v>
      </c>
      <c r="G301" s="280" t="s">
        <v>289</v>
      </c>
      <c r="H301" s="280" t="s">
        <v>289</v>
      </c>
      <c r="I301" s="280" t="s">
        <v>289</v>
      </c>
      <c r="J301" s="280" t="s">
        <v>289</v>
      </c>
      <c r="K301" s="280" t="s">
        <v>289</v>
      </c>
    </row>
    <row r="302" spans="1:11" s="284" customFormat="1" hidden="1" x14ac:dyDescent="0.25">
      <c r="A302" s="299" t="s">
        <v>701</v>
      </c>
      <c r="B302" s="270" t="s">
        <v>64</v>
      </c>
      <c r="C302" s="300" t="s">
        <v>759</v>
      </c>
      <c r="D302" s="280" t="s">
        <v>289</v>
      </c>
      <c r="E302" s="280" t="s">
        <v>289</v>
      </c>
      <c r="F302" s="280" t="s">
        <v>289</v>
      </c>
      <c r="G302" s="280" t="s">
        <v>289</v>
      </c>
      <c r="H302" s="280" t="s">
        <v>289</v>
      </c>
      <c r="I302" s="280" t="s">
        <v>289</v>
      </c>
      <c r="J302" s="280" t="s">
        <v>289</v>
      </c>
      <c r="K302" s="280" t="s">
        <v>289</v>
      </c>
    </row>
    <row r="303" spans="1:11" s="284" customFormat="1" hidden="1" x14ac:dyDescent="0.25">
      <c r="A303" s="299" t="s">
        <v>927</v>
      </c>
      <c r="B303" s="136" t="s">
        <v>928</v>
      </c>
      <c r="C303" s="300" t="s">
        <v>759</v>
      </c>
      <c r="D303" s="312">
        <v>655.45385508000004</v>
      </c>
      <c r="E303" s="312">
        <f>E283-E291-E293</f>
        <v>624.5546568599998</v>
      </c>
      <c r="F303" s="312">
        <v>655.45385508000004</v>
      </c>
      <c r="G303" s="312">
        <v>655.45385508000004</v>
      </c>
      <c r="H303" s="312">
        <v>655.45385508000004</v>
      </c>
      <c r="I303" s="312">
        <v>655.45385508000004</v>
      </c>
      <c r="J303" s="309">
        <f t="shared" ref="J303:K305" si="63">H303+F303+D303</f>
        <v>1966.3615652400001</v>
      </c>
      <c r="K303" s="309">
        <f t="shared" si="63"/>
        <v>1935.4623670199999</v>
      </c>
    </row>
    <row r="304" spans="1:11" s="284" customFormat="1" hidden="1" x14ac:dyDescent="0.25">
      <c r="A304" s="299" t="s">
        <v>929</v>
      </c>
      <c r="B304" s="270" t="s">
        <v>64</v>
      </c>
      <c r="C304" s="300" t="s">
        <v>759</v>
      </c>
      <c r="D304" s="276" t="s">
        <v>289</v>
      </c>
      <c r="E304" s="276" t="s">
        <v>289</v>
      </c>
      <c r="F304" s="276" t="s">
        <v>289</v>
      </c>
      <c r="G304" s="276" t="s">
        <v>289</v>
      </c>
      <c r="H304" s="276" t="s">
        <v>289</v>
      </c>
      <c r="I304" s="276" t="s">
        <v>289</v>
      </c>
      <c r="J304" s="276" t="s">
        <v>289</v>
      </c>
      <c r="K304" s="276" t="s">
        <v>289</v>
      </c>
    </row>
    <row r="305" spans="1:11" s="284" customFormat="1" ht="31.5" hidden="1" x14ac:dyDescent="0.25">
      <c r="A305" s="299" t="s">
        <v>575</v>
      </c>
      <c r="B305" s="269" t="s">
        <v>1126</v>
      </c>
      <c r="C305" s="300" t="s">
        <v>33</v>
      </c>
      <c r="D305" s="312">
        <f t="shared" ref="D305:I305" si="64">D167/(D23*1.2)*100</f>
        <v>83.333333333333343</v>
      </c>
      <c r="E305" s="312">
        <f>E167/(E23)*100</f>
        <v>99.553005749808079</v>
      </c>
      <c r="F305" s="312">
        <f t="shared" ref="F305" si="65">F167/(F23*1.2)*100</f>
        <v>83.333333333333343</v>
      </c>
      <c r="G305" s="312">
        <f t="shared" si="64"/>
        <v>83.333333333333343</v>
      </c>
      <c r="H305" s="312">
        <f t="shared" ref="H305" si="66">H167/(H23*1.2)*100</f>
        <v>83.333333333333343</v>
      </c>
      <c r="I305" s="312">
        <f t="shared" si="64"/>
        <v>83.333333333333343</v>
      </c>
      <c r="J305" s="309">
        <f t="shared" ref="J305" si="67">H305+F305+D305</f>
        <v>250.00000000000003</v>
      </c>
      <c r="K305" s="309">
        <f t="shared" si="63"/>
        <v>266.21967241647474</v>
      </c>
    </row>
    <row r="306" spans="1:11" s="284" customFormat="1" hidden="1" x14ac:dyDescent="0.25">
      <c r="A306" s="299" t="s">
        <v>702</v>
      </c>
      <c r="B306" s="136" t="s">
        <v>967</v>
      </c>
      <c r="C306" s="300" t="s">
        <v>33</v>
      </c>
      <c r="D306" s="288" t="s">
        <v>289</v>
      </c>
      <c r="E306" s="288" t="s">
        <v>289</v>
      </c>
      <c r="F306" s="280" t="s">
        <v>289</v>
      </c>
      <c r="G306" s="280" t="s">
        <v>289</v>
      </c>
      <c r="H306" s="280" t="s">
        <v>289</v>
      </c>
      <c r="I306" s="280" t="s">
        <v>289</v>
      </c>
      <c r="J306" s="289" t="s">
        <v>289</v>
      </c>
      <c r="K306" s="276" t="s">
        <v>289</v>
      </c>
    </row>
    <row r="307" spans="1:11" s="284" customFormat="1" ht="31.5" hidden="1" x14ac:dyDescent="0.25">
      <c r="A307" s="299" t="s">
        <v>932</v>
      </c>
      <c r="B307" s="136" t="s">
        <v>968</v>
      </c>
      <c r="C307" s="300" t="s">
        <v>33</v>
      </c>
      <c r="D307" s="288" t="s">
        <v>289</v>
      </c>
      <c r="E307" s="288" t="s">
        <v>289</v>
      </c>
      <c r="F307" s="280" t="s">
        <v>289</v>
      </c>
      <c r="G307" s="280" t="s">
        <v>289</v>
      </c>
      <c r="H307" s="280" t="s">
        <v>289</v>
      </c>
      <c r="I307" s="280" t="s">
        <v>289</v>
      </c>
      <c r="J307" s="289" t="s">
        <v>289</v>
      </c>
      <c r="K307" s="276" t="s">
        <v>289</v>
      </c>
    </row>
    <row r="308" spans="1:11" s="284" customFormat="1" ht="31.5" hidden="1" x14ac:dyDescent="0.25">
      <c r="A308" s="299" t="s">
        <v>933</v>
      </c>
      <c r="B308" s="136" t="s">
        <v>969</v>
      </c>
      <c r="C308" s="300" t="s">
        <v>33</v>
      </c>
      <c r="D308" s="288" t="s">
        <v>289</v>
      </c>
      <c r="E308" s="288" t="s">
        <v>289</v>
      </c>
      <c r="F308" s="280" t="s">
        <v>289</v>
      </c>
      <c r="G308" s="280" t="s">
        <v>289</v>
      </c>
      <c r="H308" s="280" t="s">
        <v>289</v>
      </c>
      <c r="I308" s="280" t="s">
        <v>289</v>
      </c>
      <c r="J308" s="289" t="s">
        <v>289</v>
      </c>
      <c r="K308" s="276" t="s">
        <v>289</v>
      </c>
    </row>
    <row r="309" spans="1:11" s="284" customFormat="1" ht="31.5" hidden="1" x14ac:dyDescent="0.25">
      <c r="A309" s="299" t="s">
        <v>1021</v>
      </c>
      <c r="B309" s="136" t="s">
        <v>970</v>
      </c>
      <c r="C309" s="300" t="s">
        <v>33</v>
      </c>
      <c r="D309" s="288" t="s">
        <v>289</v>
      </c>
      <c r="E309" s="288" t="s">
        <v>289</v>
      </c>
      <c r="F309" s="280" t="s">
        <v>289</v>
      </c>
      <c r="G309" s="280" t="s">
        <v>289</v>
      </c>
      <c r="H309" s="280" t="s">
        <v>289</v>
      </c>
      <c r="I309" s="280" t="s">
        <v>289</v>
      </c>
      <c r="J309" s="289" t="s">
        <v>289</v>
      </c>
      <c r="K309" s="276" t="s">
        <v>289</v>
      </c>
    </row>
    <row r="310" spans="1:11" s="284" customFormat="1" hidden="1" x14ac:dyDescent="0.25">
      <c r="A310" s="299" t="s">
        <v>703</v>
      </c>
      <c r="B310" s="268" t="s">
        <v>1088</v>
      </c>
      <c r="C310" s="300" t="s">
        <v>33</v>
      </c>
      <c r="D310" s="288" t="s">
        <v>289</v>
      </c>
      <c r="E310" s="288" t="s">
        <v>289</v>
      </c>
      <c r="F310" s="280" t="s">
        <v>289</v>
      </c>
      <c r="G310" s="280" t="s">
        <v>289</v>
      </c>
      <c r="H310" s="280" t="s">
        <v>289</v>
      </c>
      <c r="I310" s="280" t="s">
        <v>289</v>
      </c>
      <c r="J310" s="289" t="s">
        <v>289</v>
      </c>
      <c r="K310" s="276" t="s">
        <v>289</v>
      </c>
    </row>
    <row r="311" spans="1:11" s="284" customFormat="1" hidden="1" x14ac:dyDescent="0.25">
      <c r="A311" s="299" t="s">
        <v>704</v>
      </c>
      <c r="B311" s="268" t="s">
        <v>971</v>
      </c>
      <c r="C311" s="300" t="s">
        <v>33</v>
      </c>
      <c r="D311" s="288" t="s">
        <v>289</v>
      </c>
      <c r="E311" s="288" t="s">
        <v>289</v>
      </c>
      <c r="F311" s="280" t="s">
        <v>289</v>
      </c>
      <c r="G311" s="280" t="s">
        <v>289</v>
      </c>
      <c r="H311" s="280" t="s">
        <v>289</v>
      </c>
      <c r="I311" s="280" t="s">
        <v>289</v>
      </c>
      <c r="J311" s="289" t="s">
        <v>289</v>
      </c>
      <c r="K311" s="276" t="s">
        <v>289</v>
      </c>
    </row>
    <row r="312" spans="1:11" s="284" customFormat="1" hidden="1" x14ac:dyDescent="0.25">
      <c r="A312" s="299" t="s">
        <v>705</v>
      </c>
      <c r="B312" s="268" t="s">
        <v>1081</v>
      </c>
      <c r="C312" s="300"/>
      <c r="D312" s="288" t="s">
        <v>289</v>
      </c>
      <c r="E312" s="288" t="s">
        <v>289</v>
      </c>
      <c r="F312" s="280" t="s">
        <v>289</v>
      </c>
      <c r="G312" s="280" t="s">
        <v>289</v>
      </c>
      <c r="H312" s="280" t="s">
        <v>289</v>
      </c>
      <c r="I312" s="280" t="s">
        <v>289</v>
      </c>
      <c r="J312" s="289" t="s">
        <v>289</v>
      </c>
      <c r="K312" s="276" t="s">
        <v>289</v>
      </c>
    </row>
    <row r="313" spans="1:11" s="284" customFormat="1" hidden="1" x14ac:dyDescent="0.25">
      <c r="A313" s="299" t="s">
        <v>706</v>
      </c>
      <c r="B313" s="268" t="s">
        <v>972</v>
      </c>
      <c r="C313" s="300" t="s">
        <v>33</v>
      </c>
      <c r="D313" s="288" t="s">
        <v>289</v>
      </c>
      <c r="E313" s="288" t="s">
        <v>289</v>
      </c>
      <c r="F313" s="280" t="s">
        <v>289</v>
      </c>
      <c r="G313" s="280" t="s">
        <v>289</v>
      </c>
      <c r="H313" s="280" t="s">
        <v>289</v>
      </c>
      <c r="I313" s="280" t="s">
        <v>289</v>
      </c>
      <c r="J313" s="289" t="s">
        <v>289</v>
      </c>
      <c r="K313" s="276" t="s">
        <v>289</v>
      </c>
    </row>
    <row r="314" spans="1:11" s="284" customFormat="1" ht="19.5" hidden="1" customHeight="1" x14ac:dyDescent="0.25">
      <c r="A314" s="299" t="s">
        <v>707</v>
      </c>
      <c r="B314" s="268" t="s">
        <v>973</v>
      </c>
      <c r="C314" s="300" t="s">
        <v>33</v>
      </c>
      <c r="D314" s="312">
        <f t="shared" ref="D314:I314" si="68">D305</f>
        <v>83.333333333333343</v>
      </c>
      <c r="E314" s="312">
        <f>E176/E32*100</f>
        <v>98.972700653746699</v>
      </c>
      <c r="F314" s="312">
        <f t="shared" ref="F314" si="69">F305</f>
        <v>83.333333333333343</v>
      </c>
      <c r="G314" s="312">
        <f t="shared" si="68"/>
        <v>83.333333333333343</v>
      </c>
      <c r="H314" s="312">
        <f t="shared" ref="H314" si="70">H305</f>
        <v>83.333333333333343</v>
      </c>
      <c r="I314" s="312">
        <f t="shared" si="68"/>
        <v>83.333333333333343</v>
      </c>
      <c r="J314" s="309">
        <f t="shared" ref="J314:K314" si="71">H314+F314+D314</f>
        <v>250.00000000000003</v>
      </c>
      <c r="K314" s="309">
        <f t="shared" si="71"/>
        <v>265.63936732041338</v>
      </c>
    </row>
    <row r="315" spans="1:11" s="284" customFormat="1" ht="19.5" hidden="1" customHeight="1" x14ac:dyDescent="0.25">
      <c r="A315" s="299" t="s">
        <v>708</v>
      </c>
      <c r="B315" s="268" t="s">
        <v>1089</v>
      </c>
      <c r="C315" s="300" t="s">
        <v>33</v>
      </c>
      <c r="D315" s="276" t="s">
        <v>289</v>
      </c>
      <c r="E315" s="276" t="s">
        <v>289</v>
      </c>
      <c r="F315" s="276" t="s">
        <v>289</v>
      </c>
      <c r="G315" s="276" t="s">
        <v>289</v>
      </c>
      <c r="H315" s="276" t="s">
        <v>289</v>
      </c>
      <c r="I315" s="276" t="s">
        <v>289</v>
      </c>
      <c r="J315" s="276" t="s">
        <v>289</v>
      </c>
      <c r="K315" s="276" t="s">
        <v>289</v>
      </c>
    </row>
    <row r="316" spans="1:11" s="284" customFormat="1" ht="36.75" hidden="1" customHeight="1" x14ac:dyDescent="0.25">
      <c r="A316" s="299" t="s">
        <v>709</v>
      </c>
      <c r="B316" s="136" t="s">
        <v>1066</v>
      </c>
      <c r="C316" s="300" t="s">
        <v>33</v>
      </c>
      <c r="D316" s="276" t="s">
        <v>289</v>
      </c>
      <c r="E316" s="276" t="s">
        <v>289</v>
      </c>
      <c r="F316" s="276" t="s">
        <v>289</v>
      </c>
      <c r="G316" s="276" t="s">
        <v>289</v>
      </c>
      <c r="H316" s="276" t="s">
        <v>289</v>
      </c>
      <c r="I316" s="276" t="s">
        <v>289</v>
      </c>
      <c r="J316" s="276" t="s">
        <v>289</v>
      </c>
      <c r="K316" s="276" t="s">
        <v>289</v>
      </c>
    </row>
    <row r="317" spans="1:11" s="284" customFormat="1" ht="19.5" hidden="1" customHeight="1" x14ac:dyDescent="0.25">
      <c r="A317" s="299" t="s">
        <v>1022</v>
      </c>
      <c r="B317" s="277" t="s">
        <v>649</v>
      </c>
      <c r="C317" s="300" t="s">
        <v>33</v>
      </c>
      <c r="D317" s="276" t="s">
        <v>289</v>
      </c>
      <c r="E317" s="276" t="s">
        <v>289</v>
      </c>
      <c r="F317" s="276" t="s">
        <v>289</v>
      </c>
      <c r="G317" s="276" t="s">
        <v>289</v>
      </c>
      <c r="H317" s="276" t="s">
        <v>289</v>
      </c>
      <c r="I317" s="276" t="s">
        <v>289</v>
      </c>
      <c r="J317" s="276" t="s">
        <v>289</v>
      </c>
      <c r="K317" s="276" t="s">
        <v>289</v>
      </c>
    </row>
    <row r="318" spans="1:11" s="284" customFormat="1" ht="19.5" hidden="1" customHeight="1" x14ac:dyDescent="0.25">
      <c r="A318" s="299" t="s">
        <v>1023</v>
      </c>
      <c r="B318" s="277" t="s">
        <v>637</v>
      </c>
      <c r="C318" s="300" t="s">
        <v>33</v>
      </c>
      <c r="D318" s="276" t="s">
        <v>289</v>
      </c>
      <c r="E318" s="276" t="s">
        <v>289</v>
      </c>
      <c r="F318" s="276" t="s">
        <v>289</v>
      </c>
      <c r="G318" s="276" t="s">
        <v>289</v>
      </c>
      <c r="H318" s="276" t="s">
        <v>289</v>
      </c>
      <c r="I318" s="276" t="s">
        <v>289</v>
      </c>
      <c r="J318" s="276" t="s">
        <v>289</v>
      </c>
      <c r="K318" s="276" t="s">
        <v>289</v>
      </c>
    </row>
    <row r="319" spans="1:11" s="284" customFormat="1" ht="15.6" hidden="1" customHeight="1" x14ac:dyDescent="0.25">
      <c r="A319" s="348" t="s">
        <v>571</v>
      </c>
      <c r="B319" s="348"/>
      <c r="C319" s="348"/>
      <c r="D319" s="348"/>
      <c r="E319" s="348"/>
      <c r="F319" s="348"/>
      <c r="G319" s="348"/>
      <c r="H319" s="348"/>
      <c r="I319" s="348"/>
      <c r="J319" s="348"/>
      <c r="K319" s="348"/>
    </row>
    <row r="320" spans="1:11" hidden="1" x14ac:dyDescent="0.25">
      <c r="A320" s="299" t="s">
        <v>576</v>
      </c>
      <c r="B320" s="127" t="s">
        <v>614</v>
      </c>
      <c r="C320" s="300" t="s">
        <v>289</v>
      </c>
      <c r="D320" s="293" t="s">
        <v>594</v>
      </c>
      <c r="E320" s="293" t="s">
        <v>289</v>
      </c>
      <c r="F320" s="293" t="s">
        <v>594</v>
      </c>
      <c r="G320" s="293" t="s">
        <v>594</v>
      </c>
      <c r="H320" s="293" t="s">
        <v>594</v>
      </c>
      <c r="I320" s="293" t="s">
        <v>594</v>
      </c>
      <c r="J320" s="293" t="s">
        <v>594</v>
      </c>
      <c r="K320" s="293" t="s">
        <v>594</v>
      </c>
    </row>
    <row r="321" spans="1:11" hidden="1" x14ac:dyDescent="0.25">
      <c r="A321" s="299" t="s">
        <v>577</v>
      </c>
      <c r="B321" s="269" t="s">
        <v>615</v>
      </c>
      <c r="C321" s="300" t="s">
        <v>36</v>
      </c>
      <c r="D321" s="276" t="s">
        <v>289</v>
      </c>
      <c r="E321" s="293" t="s">
        <v>289</v>
      </c>
      <c r="F321" s="276" t="s">
        <v>289</v>
      </c>
      <c r="G321" s="276" t="s">
        <v>289</v>
      </c>
      <c r="H321" s="276" t="s">
        <v>289</v>
      </c>
      <c r="I321" s="276" t="s">
        <v>289</v>
      </c>
      <c r="J321" s="276" t="s">
        <v>289</v>
      </c>
      <c r="K321" s="276" t="s">
        <v>289</v>
      </c>
    </row>
    <row r="322" spans="1:11" hidden="1" x14ac:dyDescent="0.25">
      <c r="A322" s="299" t="s">
        <v>578</v>
      </c>
      <c r="B322" s="269" t="s">
        <v>616</v>
      </c>
      <c r="C322" s="300" t="s">
        <v>617</v>
      </c>
      <c r="D322" s="276" t="s">
        <v>289</v>
      </c>
      <c r="E322" s="293" t="s">
        <v>289</v>
      </c>
      <c r="F322" s="276" t="s">
        <v>289</v>
      </c>
      <c r="G322" s="276" t="s">
        <v>289</v>
      </c>
      <c r="H322" s="276" t="s">
        <v>289</v>
      </c>
      <c r="I322" s="276" t="s">
        <v>289</v>
      </c>
      <c r="J322" s="276" t="s">
        <v>289</v>
      </c>
      <c r="K322" s="276" t="s">
        <v>289</v>
      </c>
    </row>
    <row r="323" spans="1:11" hidden="1" x14ac:dyDescent="0.25">
      <c r="A323" s="299" t="s">
        <v>579</v>
      </c>
      <c r="B323" s="269" t="s">
        <v>618</v>
      </c>
      <c r="C323" s="300" t="s">
        <v>36</v>
      </c>
      <c r="D323" s="276" t="s">
        <v>289</v>
      </c>
      <c r="E323" s="293" t="s">
        <v>289</v>
      </c>
      <c r="F323" s="276" t="s">
        <v>289</v>
      </c>
      <c r="G323" s="276" t="s">
        <v>289</v>
      </c>
      <c r="H323" s="276" t="s">
        <v>289</v>
      </c>
      <c r="I323" s="276" t="s">
        <v>289</v>
      </c>
      <c r="J323" s="276" t="s">
        <v>289</v>
      </c>
      <c r="K323" s="276" t="s">
        <v>289</v>
      </c>
    </row>
    <row r="324" spans="1:11" hidden="1" x14ac:dyDescent="0.25">
      <c r="A324" s="299" t="s">
        <v>580</v>
      </c>
      <c r="B324" s="269" t="s">
        <v>620</v>
      </c>
      <c r="C324" s="300" t="s">
        <v>617</v>
      </c>
      <c r="D324" s="276" t="s">
        <v>289</v>
      </c>
      <c r="E324" s="293" t="s">
        <v>289</v>
      </c>
      <c r="F324" s="276" t="s">
        <v>289</v>
      </c>
      <c r="G324" s="276" t="s">
        <v>289</v>
      </c>
      <c r="H324" s="276" t="s">
        <v>289</v>
      </c>
      <c r="I324" s="276" t="s">
        <v>289</v>
      </c>
      <c r="J324" s="276" t="s">
        <v>289</v>
      </c>
      <c r="K324" s="276" t="s">
        <v>289</v>
      </c>
    </row>
    <row r="325" spans="1:11" hidden="1" x14ac:dyDescent="0.25">
      <c r="A325" s="299" t="s">
        <v>582</v>
      </c>
      <c r="B325" s="269" t="s">
        <v>619</v>
      </c>
      <c r="C325" s="300" t="s">
        <v>194</v>
      </c>
      <c r="D325" s="276" t="s">
        <v>289</v>
      </c>
      <c r="E325" s="293" t="s">
        <v>289</v>
      </c>
      <c r="F325" s="276" t="s">
        <v>289</v>
      </c>
      <c r="G325" s="276" t="s">
        <v>289</v>
      </c>
      <c r="H325" s="276" t="s">
        <v>289</v>
      </c>
      <c r="I325" s="276" t="s">
        <v>289</v>
      </c>
      <c r="J325" s="276" t="s">
        <v>289</v>
      </c>
      <c r="K325" s="276" t="s">
        <v>289</v>
      </c>
    </row>
    <row r="326" spans="1:11" hidden="1" x14ac:dyDescent="0.25">
      <c r="A326" s="299" t="s">
        <v>714</v>
      </c>
      <c r="B326" s="269" t="s">
        <v>581</v>
      </c>
      <c r="C326" s="300" t="s">
        <v>289</v>
      </c>
      <c r="D326" s="293" t="s">
        <v>594</v>
      </c>
      <c r="E326" s="293" t="s">
        <v>289</v>
      </c>
      <c r="F326" s="293" t="s">
        <v>594</v>
      </c>
      <c r="G326" s="293" t="s">
        <v>594</v>
      </c>
      <c r="H326" s="293" t="s">
        <v>594</v>
      </c>
      <c r="I326" s="293" t="s">
        <v>594</v>
      </c>
      <c r="J326" s="293" t="s">
        <v>594</v>
      </c>
      <c r="K326" s="293" t="s">
        <v>594</v>
      </c>
    </row>
    <row r="327" spans="1:11" hidden="1" x14ac:dyDescent="0.25">
      <c r="A327" s="299" t="s">
        <v>715</v>
      </c>
      <c r="B327" s="136" t="s">
        <v>584</v>
      </c>
      <c r="C327" s="300" t="s">
        <v>194</v>
      </c>
      <c r="D327" s="276" t="s">
        <v>289</v>
      </c>
      <c r="E327" s="293" t="s">
        <v>289</v>
      </c>
      <c r="F327" s="276" t="s">
        <v>289</v>
      </c>
      <c r="G327" s="276" t="s">
        <v>289</v>
      </c>
      <c r="H327" s="276" t="s">
        <v>289</v>
      </c>
      <c r="I327" s="276" t="s">
        <v>289</v>
      </c>
      <c r="J327" s="276" t="s">
        <v>289</v>
      </c>
      <c r="K327" s="276" t="s">
        <v>289</v>
      </c>
    </row>
    <row r="328" spans="1:11" hidden="1" x14ac:dyDescent="0.25">
      <c r="A328" s="299" t="s">
        <v>716</v>
      </c>
      <c r="B328" s="136" t="s">
        <v>583</v>
      </c>
      <c r="C328" s="300" t="s">
        <v>37</v>
      </c>
      <c r="D328" s="276" t="s">
        <v>289</v>
      </c>
      <c r="E328" s="293" t="s">
        <v>289</v>
      </c>
      <c r="F328" s="276" t="s">
        <v>289</v>
      </c>
      <c r="G328" s="276" t="s">
        <v>289</v>
      </c>
      <c r="H328" s="276" t="s">
        <v>289</v>
      </c>
      <c r="I328" s="276" t="s">
        <v>289</v>
      </c>
      <c r="J328" s="276" t="s">
        <v>289</v>
      </c>
      <c r="K328" s="276" t="s">
        <v>289</v>
      </c>
    </row>
    <row r="329" spans="1:11" hidden="1" x14ac:dyDescent="0.25">
      <c r="A329" s="299" t="s">
        <v>717</v>
      </c>
      <c r="B329" s="269" t="s">
        <v>922</v>
      </c>
      <c r="C329" s="300" t="s">
        <v>289</v>
      </c>
      <c r="D329" s="293" t="s">
        <v>594</v>
      </c>
      <c r="E329" s="293" t="s">
        <v>289</v>
      </c>
      <c r="F329" s="293" t="s">
        <v>594</v>
      </c>
      <c r="G329" s="293" t="s">
        <v>594</v>
      </c>
      <c r="H329" s="293" t="s">
        <v>594</v>
      </c>
      <c r="I329" s="293" t="s">
        <v>594</v>
      </c>
      <c r="J329" s="293" t="s">
        <v>594</v>
      </c>
      <c r="K329" s="293" t="s">
        <v>594</v>
      </c>
    </row>
    <row r="330" spans="1:11" hidden="1" x14ac:dyDescent="0.25">
      <c r="A330" s="299" t="s">
        <v>718</v>
      </c>
      <c r="B330" s="136" t="s">
        <v>584</v>
      </c>
      <c r="C330" s="300" t="s">
        <v>194</v>
      </c>
      <c r="D330" s="276" t="s">
        <v>289</v>
      </c>
      <c r="E330" s="293" t="s">
        <v>289</v>
      </c>
      <c r="F330" s="276" t="s">
        <v>289</v>
      </c>
      <c r="G330" s="276" t="s">
        <v>289</v>
      </c>
      <c r="H330" s="276" t="s">
        <v>289</v>
      </c>
      <c r="I330" s="276" t="s">
        <v>289</v>
      </c>
      <c r="J330" s="276" t="s">
        <v>289</v>
      </c>
      <c r="K330" s="276" t="s">
        <v>289</v>
      </c>
    </row>
    <row r="331" spans="1:11" hidden="1" x14ac:dyDescent="0.25">
      <c r="A331" s="299" t="s">
        <v>719</v>
      </c>
      <c r="B331" s="136" t="s">
        <v>585</v>
      </c>
      <c r="C331" s="300" t="s">
        <v>36</v>
      </c>
      <c r="D331" s="276" t="s">
        <v>289</v>
      </c>
      <c r="E331" s="293" t="s">
        <v>289</v>
      </c>
      <c r="F331" s="276" t="s">
        <v>289</v>
      </c>
      <c r="G331" s="276" t="s">
        <v>289</v>
      </c>
      <c r="H331" s="276" t="s">
        <v>289</v>
      </c>
      <c r="I331" s="276" t="s">
        <v>289</v>
      </c>
      <c r="J331" s="276" t="s">
        <v>289</v>
      </c>
      <c r="K331" s="276" t="s">
        <v>289</v>
      </c>
    </row>
    <row r="332" spans="1:11" hidden="1" x14ac:dyDescent="0.25">
      <c r="A332" s="299" t="s">
        <v>720</v>
      </c>
      <c r="B332" s="136" t="s">
        <v>583</v>
      </c>
      <c r="C332" s="300" t="s">
        <v>37</v>
      </c>
      <c r="D332" s="276" t="s">
        <v>289</v>
      </c>
      <c r="E332" s="293" t="s">
        <v>289</v>
      </c>
      <c r="F332" s="276" t="s">
        <v>289</v>
      </c>
      <c r="G332" s="276" t="s">
        <v>289</v>
      </c>
      <c r="H332" s="276" t="s">
        <v>289</v>
      </c>
      <c r="I332" s="276" t="s">
        <v>289</v>
      </c>
      <c r="J332" s="276" t="s">
        <v>289</v>
      </c>
      <c r="K332" s="276" t="s">
        <v>289</v>
      </c>
    </row>
    <row r="333" spans="1:11" hidden="1" x14ac:dyDescent="0.25">
      <c r="A333" s="299" t="s">
        <v>721</v>
      </c>
      <c r="B333" s="269" t="s">
        <v>34</v>
      </c>
      <c r="C333" s="300" t="s">
        <v>289</v>
      </c>
      <c r="D333" s="293" t="s">
        <v>594</v>
      </c>
      <c r="E333" s="293" t="s">
        <v>289</v>
      </c>
      <c r="F333" s="293" t="s">
        <v>594</v>
      </c>
      <c r="G333" s="293" t="s">
        <v>594</v>
      </c>
      <c r="H333" s="293" t="s">
        <v>594</v>
      </c>
      <c r="I333" s="293" t="s">
        <v>594</v>
      </c>
      <c r="J333" s="293" t="s">
        <v>594</v>
      </c>
      <c r="K333" s="293" t="s">
        <v>594</v>
      </c>
    </row>
    <row r="334" spans="1:11" hidden="1" x14ac:dyDescent="0.25">
      <c r="A334" s="299" t="s">
        <v>722</v>
      </c>
      <c r="B334" s="136" t="s">
        <v>584</v>
      </c>
      <c r="C334" s="300" t="s">
        <v>194</v>
      </c>
      <c r="D334" s="276" t="s">
        <v>289</v>
      </c>
      <c r="E334" s="293" t="s">
        <v>289</v>
      </c>
      <c r="F334" s="276" t="s">
        <v>289</v>
      </c>
      <c r="G334" s="276" t="s">
        <v>289</v>
      </c>
      <c r="H334" s="276" t="s">
        <v>289</v>
      </c>
      <c r="I334" s="276" t="s">
        <v>289</v>
      </c>
      <c r="J334" s="276" t="s">
        <v>289</v>
      </c>
      <c r="K334" s="276" t="s">
        <v>289</v>
      </c>
    </row>
    <row r="335" spans="1:11" hidden="1" x14ac:dyDescent="0.25">
      <c r="A335" s="299" t="s">
        <v>723</v>
      </c>
      <c r="B335" s="136" t="s">
        <v>583</v>
      </c>
      <c r="C335" s="300" t="s">
        <v>37</v>
      </c>
      <c r="D335" s="276" t="s">
        <v>289</v>
      </c>
      <c r="E335" s="293" t="s">
        <v>289</v>
      </c>
      <c r="F335" s="276" t="s">
        <v>289</v>
      </c>
      <c r="G335" s="276" t="s">
        <v>289</v>
      </c>
      <c r="H335" s="276" t="s">
        <v>289</v>
      </c>
      <c r="I335" s="276" t="s">
        <v>289</v>
      </c>
      <c r="J335" s="276" t="s">
        <v>289</v>
      </c>
      <c r="K335" s="276" t="s">
        <v>289</v>
      </c>
    </row>
    <row r="336" spans="1:11" hidden="1" x14ac:dyDescent="0.25">
      <c r="A336" s="299" t="s">
        <v>724</v>
      </c>
      <c r="B336" s="269" t="s">
        <v>35</v>
      </c>
      <c r="C336" s="300" t="s">
        <v>289</v>
      </c>
      <c r="D336" s="293" t="s">
        <v>594</v>
      </c>
      <c r="E336" s="293" t="s">
        <v>289</v>
      </c>
      <c r="F336" s="293" t="s">
        <v>594</v>
      </c>
      <c r="G336" s="293" t="s">
        <v>594</v>
      </c>
      <c r="H336" s="293" t="s">
        <v>594</v>
      </c>
      <c r="I336" s="293" t="s">
        <v>594</v>
      </c>
      <c r="J336" s="293" t="s">
        <v>594</v>
      </c>
      <c r="K336" s="293" t="s">
        <v>594</v>
      </c>
    </row>
    <row r="337" spans="1:11" hidden="1" x14ac:dyDescent="0.25">
      <c r="A337" s="299" t="s">
        <v>725</v>
      </c>
      <c r="B337" s="136" t="s">
        <v>584</v>
      </c>
      <c r="C337" s="300" t="s">
        <v>194</v>
      </c>
      <c r="D337" s="280" t="s">
        <v>289</v>
      </c>
      <c r="E337" s="293" t="s">
        <v>289</v>
      </c>
      <c r="F337" s="280" t="s">
        <v>289</v>
      </c>
      <c r="G337" s="280" t="s">
        <v>289</v>
      </c>
      <c r="H337" s="280" t="s">
        <v>289</v>
      </c>
      <c r="I337" s="280" t="s">
        <v>289</v>
      </c>
      <c r="J337" s="280" t="s">
        <v>289</v>
      </c>
      <c r="K337" s="280" t="s">
        <v>289</v>
      </c>
    </row>
    <row r="338" spans="1:11" hidden="1" x14ac:dyDescent="0.25">
      <c r="A338" s="299" t="s">
        <v>726</v>
      </c>
      <c r="B338" s="136" t="s">
        <v>585</v>
      </c>
      <c r="C338" s="300" t="s">
        <v>36</v>
      </c>
      <c r="D338" s="280" t="s">
        <v>289</v>
      </c>
      <c r="E338" s="293" t="s">
        <v>289</v>
      </c>
      <c r="F338" s="280" t="s">
        <v>289</v>
      </c>
      <c r="G338" s="280" t="s">
        <v>289</v>
      </c>
      <c r="H338" s="280" t="s">
        <v>289</v>
      </c>
      <c r="I338" s="280" t="s">
        <v>289</v>
      </c>
      <c r="J338" s="280" t="s">
        <v>289</v>
      </c>
      <c r="K338" s="280" t="s">
        <v>289</v>
      </c>
    </row>
    <row r="339" spans="1:11" hidden="1" x14ac:dyDescent="0.25">
      <c r="A339" s="299" t="s">
        <v>727</v>
      </c>
      <c r="B339" s="136" t="s">
        <v>583</v>
      </c>
      <c r="C339" s="300" t="s">
        <v>37</v>
      </c>
      <c r="D339" s="280" t="s">
        <v>289</v>
      </c>
      <c r="E339" s="293" t="s">
        <v>289</v>
      </c>
      <c r="F339" s="280" t="s">
        <v>289</v>
      </c>
      <c r="G339" s="280" t="s">
        <v>289</v>
      </c>
      <c r="H339" s="280" t="s">
        <v>289</v>
      </c>
      <c r="I339" s="280" t="s">
        <v>289</v>
      </c>
      <c r="J339" s="280" t="s">
        <v>289</v>
      </c>
      <c r="K339" s="280" t="s">
        <v>289</v>
      </c>
    </row>
    <row r="340" spans="1:11" hidden="1" x14ac:dyDescent="0.25">
      <c r="A340" s="299" t="s">
        <v>586</v>
      </c>
      <c r="B340" s="127" t="s">
        <v>621</v>
      </c>
      <c r="C340" s="300" t="s">
        <v>289</v>
      </c>
      <c r="D340" s="293" t="s">
        <v>594</v>
      </c>
      <c r="E340" s="293" t="s">
        <v>289</v>
      </c>
      <c r="F340" s="293" t="s">
        <v>594</v>
      </c>
      <c r="G340" s="293" t="s">
        <v>594</v>
      </c>
      <c r="H340" s="293" t="s">
        <v>594</v>
      </c>
      <c r="I340" s="293" t="s">
        <v>594</v>
      </c>
      <c r="J340" s="293" t="s">
        <v>594</v>
      </c>
      <c r="K340" s="293" t="s">
        <v>594</v>
      </c>
    </row>
    <row r="341" spans="1:11" hidden="1" x14ac:dyDescent="0.25">
      <c r="A341" s="299" t="s">
        <v>588</v>
      </c>
      <c r="B341" s="269" t="s">
        <v>1067</v>
      </c>
      <c r="C341" s="300" t="s">
        <v>194</v>
      </c>
      <c r="D341" s="280" t="s">
        <v>289</v>
      </c>
      <c r="E341" s="293" t="s">
        <v>289</v>
      </c>
      <c r="F341" s="280" t="s">
        <v>289</v>
      </c>
      <c r="G341" s="280" t="s">
        <v>289</v>
      </c>
      <c r="H341" s="280" t="s">
        <v>289</v>
      </c>
      <c r="I341" s="280" t="s">
        <v>289</v>
      </c>
      <c r="J341" s="280" t="s">
        <v>289</v>
      </c>
      <c r="K341" s="280" t="s">
        <v>289</v>
      </c>
    </row>
    <row r="342" spans="1:11" ht="31.5" hidden="1" x14ac:dyDescent="0.25">
      <c r="A342" s="299" t="s">
        <v>728</v>
      </c>
      <c r="B342" s="136" t="s">
        <v>1068</v>
      </c>
      <c r="C342" s="300" t="s">
        <v>194</v>
      </c>
      <c r="D342" s="280" t="s">
        <v>289</v>
      </c>
      <c r="E342" s="293" t="s">
        <v>289</v>
      </c>
      <c r="F342" s="280" t="s">
        <v>289</v>
      </c>
      <c r="G342" s="280" t="s">
        <v>289</v>
      </c>
      <c r="H342" s="280" t="s">
        <v>289</v>
      </c>
      <c r="I342" s="280" t="s">
        <v>289</v>
      </c>
      <c r="J342" s="280" t="s">
        <v>289</v>
      </c>
      <c r="K342" s="280" t="s">
        <v>289</v>
      </c>
    </row>
    <row r="343" spans="1:11" hidden="1" x14ac:dyDescent="0.25">
      <c r="A343" s="299" t="s">
        <v>919</v>
      </c>
      <c r="B343" s="277" t="s">
        <v>974</v>
      </c>
      <c r="C343" s="300" t="s">
        <v>194</v>
      </c>
      <c r="D343" s="280" t="s">
        <v>289</v>
      </c>
      <c r="E343" s="293" t="s">
        <v>289</v>
      </c>
      <c r="F343" s="280" t="s">
        <v>289</v>
      </c>
      <c r="G343" s="280" t="s">
        <v>289</v>
      </c>
      <c r="H343" s="280" t="s">
        <v>289</v>
      </c>
      <c r="I343" s="280" t="s">
        <v>289</v>
      </c>
      <c r="J343" s="280" t="s">
        <v>289</v>
      </c>
      <c r="K343" s="280" t="s">
        <v>289</v>
      </c>
    </row>
    <row r="344" spans="1:11" hidden="1" x14ac:dyDescent="0.25">
      <c r="A344" s="299" t="s">
        <v>918</v>
      </c>
      <c r="B344" s="277" t="s">
        <v>975</v>
      </c>
      <c r="C344" s="300" t="s">
        <v>194</v>
      </c>
      <c r="D344" s="280" t="s">
        <v>289</v>
      </c>
      <c r="E344" s="293" t="s">
        <v>289</v>
      </c>
      <c r="F344" s="280" t="s">
        <v>289</v>
      </c>
      <c r="G344" s="280" t="s">
        <v>289</v>
      </c>
      <c r="H344" s="280" t="s">
        <v>289</v>
      </c>
      <c r="I344" s="280" t="s">
        <v>289</v>
      </c>
      <c r="J344" s="280" t="s">
        <v>289</v>
      </c>
      <c r="K344" s="280" t="s">
        <v>289</v>
      </c>
    </row>
    <row r="345" spans="1:11" hidden="1" x14ac:dyDescent="0.25">
      <c r="A345" s="299" t="s">
        <v>885</v>
      </c>
      <c r="B345" s="269" t="s">
        <v>1024</v>
      </c>
      <c r="C345" s="300" t="s">
        <v>194</v>
      </c>
      <c r="D345" s="280" t="s">
        <v>289</v>
      </c>
      <c r="E345" s="293" t="s">
        <v>289</v>
      </c>
      <c r="F345" s="280" t="s">
        <v>289</v>
      </c>
      <c r="G345" s="280" t="s">
        <v>289</v>
      </c>
      <c r="H345" s="280" t="s">
        <v>289</v>
      </c>
      <c r="I345" s="280" t="s">
        <v>289</v>
      </c>
      <c r="J345" s="280" t="s">
        <v>289</v>
      </c>
      <c r="K345" s="280" t="s">
        <v>289</v>
      </c>
    </row>
    <row r="346" spans="1:11" hidden="1" x14ac:dyDescent="0.25">
      <c r="A346" s="299" t="s">
        <v>886</v>
      </c>
      <c r="B346" s="269" t="s">
        <v>1069</v>
      </c>
      <c r="C346" s="300" t="s">
        <v>36</v>
      </c>
      <c r="D346" s="280" t="s">
        <v>289</v>
      </c>
      <c r="E346" s="293" t="s">
        <v>289</v>
      </c>
      <c r="F346" s="280" t="s">
        <v>289</v>
      </c>
      <c r="G346" s="280" t="s">
        <v>289</v>
      </c>
      <c r="H346" s="280" t="s">
        <v>289</v>
      </c>
      <c r="I346" s="280" t="s">
        <v>289</v>
      </c>
      <c r="J346" s="280" t="s">
        <v>289</v>
      </c>
      <c r="K346" s="280" t="s">
        <v>289</v>
      </c>
    </row>
    <row r="347" spans="1:11" ht="31.5" hidden="1" x14ac:dyDescent="0.25">
      <c r="A347" s="299" t="s">
        <v>887</v>
      </c>
      <c r="B347" s="136" t="s">
        <v>1070</v>
      </c>
      <c r="C347" s="300" t="s">
        <v>36</v>
      </c>
      <c r="D347" s="280" t="s">
        <v>289</v>
      </c>
      <c r="E347" s="293" t="s">
        <v>289</v>
      </c>
      <c r="F347" s="280" t="s">
        <v>289</v>
      </c>
      <c r="G347" s="280" t="s">
        <v>289</v>
      </c>
      <c r="H347" s="280" t="s">
        <v>289</v>
      </c>
      <c r="I347" s="280" t="s">
        <v>289</v>
      </c>
      <c r="J347" s="280" t="s">
        <v>289</v>
      </c>
      <c r="K347" s="280" t="s">
        <v>289</v>
      </c>
    </row>
    <row r="348" spans="1:11" hidden="1" x14ac:dyDescent="0.25">
      <c r="A348" s="299" t="s">
        <v>920</v>
      </c>
      <c r="B348" s="277" t="s">
        <v>974</v>
      </c>
      <c r="C348" s="300" t="s">
        <v>36</v>
      </c>
      <c r="D348" s="280" t="s">
        <v>289</v>
      </c>
      <c r="E348" s="293" t="s">
        <v>289</v>
      </c>
      <c r="F348" s="280" t="s">
        <v>289</v>
      </c>
      <c r="G348" s="280" t="s">
        <v>289</v>
      </c>
      <c r="H348" s="280" t="s">
        <v>289</v>
      </c>
      <c r="I348" s="280" t="s">
        <v>289</v>
      </c>
      <c r="J348" s="280" t="s">
        <v>289</v>
      </c>
      <c r="K348" s="280" t="s">
        <v>289</v>
      </c>
    </row>
    <row r="349" spans="1:11" hidden="1" x14ac:dyDescent="0.25">
      <c r="A349" s="299" t="s">
        <v>921</v>
      </c>
      <c r="B349" s="277" t="s">
        <v>975</v>
      </c>
      <c r="C349" s="300" t="s">
        <v>36</v>
      </c>
      <c r="D349" s="280" t="s">
        <v>289</v>
      </c>
      <c r="E349" s="293" t="s">
        <v>289</v>
      </c>
      <c r="F349" s="280" t="s">
        <v>289</v>
      </c>
      <c r="G349" s="280" t="s">
        <v>289</v>
      </c>
      <c r="H349" s="280" t="s">
        <v>289</v>
      </c>
      <c r="I349" s="280" t="s">
        <v>289</v>
      </c>
      <c r="J349" s="280" t="s">
        <v>289</v>
      </c>
      <c r="K349" s="280" t="s">
        <v>289</v>
      </c>
    </row>
    <row r="350" spans="1:11" hidden="1" x14ac:dyDescent="0.25">
      <c r="A350" s="299" t="s">
        <v>888</v>
      </c>
      <c r="B350" s="269" t="s">
        <v>977</v>
      </c>
      <c r="C350" s="300" t="s">
        <v>976</v>
      </c>
      <c r="D350" s="280" t="s">
        <v>289</v>
      </c>
      <c r="E350" s="293" t="s">
        <v>289</v>
      </c>
      <c r="F350" s="280" t="s">
        <v>289</v>
      </c>
      <c r="G350" s="280" t="s">
        <v>289</v>
      </c>
      <c r="H350" s="280" t="s">
        <v>289</v>
      </c>
      <c r="I350" s="280" t="s">
        <v>289</v>
      </c>
      <c r="J350" s="280" t="s">
        <v>289</v>
      </c>
      <c r="K350" s="280" t="s">
        <v>289</v>
      </c>
    </row>
    <row r="351" spans="1:11" ht="31.5" hidden="1" x14ac:dyDescent="0.25">
      <c r="A351" s="299" t="s">
        <v>889</v>
      </c>
      <c r="B351" s="269" t="s">
        <v>1031</v>
      </c>
      <c r="C351" s="300" t="s">
        <v>759</v>
      </c>
      <c r="D351" s="280" t="s">
        <v>289</v>
      </c>
      <c r="E351" s="293" t="s">
        <v>289</v>
      </c>
      <c r="F351" s="280" t="s">
        <v>289</v>
      </c>
      <c r="G351" s="280" t="s">
        <v>289</v>
      </c>
      <c r="H351" s="280" t="s">
        <v>289</v>
      </c>
      <c r="I351" s="280" t="s">
        <v>289</v>
      </c>
      <c r="J351" s="280" t="s">
        <v>289</v>
      </c>
      <c r="K351" s="280" t="s">
        <v>289</v>
      </c>
    </row>
    <row r="352" spans="1:11" hidden="1" x14ac:dyDescent="0.25">
      <c r="A352" s="299" t="s">
        <v>589</v>
      </c>
      <c r="B352" s="127" t="s">
        <v>587</v>
      </c>
      <c r="C352" s="300" t="s">
        <v>289</v>
      </c>
      <c r="D352" s="312" t="s">
        <v>594</v>
      </c>
      <c r="E352" s="293" t="s">
        <v>289</v>
      </c>
      <c r="F352" s="312" t="s">
        <v>594</v>
      </c>
      <c r="G352" s="312" t="s">
        <v>594</v>
      </c>
      <c r="H352" s="312" t="s">
        <v>594</v>
      </c>
      <c r="I352" s="312" t="s">
        <v>594</v>
      </c>
      <c r="J352" s="293" t="s">
        <v>594</v>
      </c>
      <c r="K352" s="293" t="s">
        <v>594</v>
      </c>
    </row>
    <row r="353" spans="1:12" hidden="1" x14ac:dyDescent="0.25">
      <c r="A353" s="299" t="s">
        <v>591</v>
      </c>
      <c r="B353" s="269" t="s">
        <v>634</v>
      </c>
      <c r="C353" s="300" t="s">
        <v>194</v>
      </c>
      <c r="D353" s="312">
        <f>2029648000/1000/1000</f>
        <v>2029.6479999999999</v>
      </c>
      <c r="E353" s="312">
        <v>2033.5319999999999</v>
      </c>
      <c r="F353" s="312">
        <v>1989.4329</v>
      </c>
      <c r="G353" s="312">
        <v>1989.4329</v>
      </c>
      <c r="H353" s="312">
        <f>I353</f>
        <v>2039.6799109999997</v>
      </c>
      <c r="I353" s="312">
        <v>2039.6799109999997</v>
      </c>
      <c r="J353" s="293" t="s">
        <v>594</v>
      </c>
      <c r="K353" s="293" t="s">
        <v>594</v>
      </c>
    </row>
    <row r="354" spans="1:12" hidden="1" x14ac:dyDescent="0.25">
      <c r="A354" s="299" t="s">
        <v>592</v>
      </c>
      <c r="B354" s="269" t="s">
        <v>635</v>
      </c>
      <c r="C354" s="300" t="s">
        <v>617</v>
      </c>
      <c r="D354" s="276" t="s">
        <v>289</v>
      </c>
      <c r="E354" s="293" t="s">
        <v>289</v>
      </c>
      <c r="F354" s="276" t="s">
        <v>289</v>
      </c>
      <c r="G354" s="276" t="s">
        <v>289</v>
      </c>
      <c r="H354" s="276" t="s">
        <v>289</v>
      </c>
      <c r="I354" s="276" t="s">
        <v>289</v>
      </c>
      <c r="J354" s="276" t="s">
        <v>289</v>
      </c>
      <c r="K354" s="276" t="s">
        <v>289</v>
      </c>
    </row>
    <row r="355" spans="1:12" ht="47.25" hidden="1" x14ac:dyDescent="0.25">
      <c r="A355" s="299" t="s">
        <v>641</v>
      </c>
      <c r="B355" s="269" t="s">
        <v>978</v>
      </c>
      <c r="C355" s="300" t="s">
        <v>759</v>
      </c>
      <c r="D355" s="312">
        <v>829.95691811610197</v>
      </c>
      <c r="E355" s="312">
        <f>829712.71064051/1000</f>
        <v>829.71271064050995</v>
      </c>
      <c r="F355" s="312">
        <v>972.11703735590413</v>
      </c>
      <c r="G355" s="312">
        <f>F355</f>
        <v>972.11703735590413</v>
      </c>
      <c r="H355" s="312">
        <f>F355*1.1+0.305</f>
        <v>1069.6337410914946</v>
      </c>
      <c r="I355" s="312">
        <v>1465.9829999999999</v>
      </c>
      <c r="J355" s="293" t="s">
        <v>594</v>
      </c>
      <c r="K355" s="293" t="s">
        <v>594</v>
      </c>
      <c r="L355" s="320"/>
    </row>
    <row r="356" spans="1:12" ht="31.5" hidden="1" x14ac:dyDescent="0.25">
      <c r="A356" s="299" t="s">
        <v>729</v>
      </c>
      <c r="B356" s="269" t="s">
        <v>1025</v>
      </c>
      <c r="C356" s="300" t="s">
        <v>759</v>
      </c>
      <c r="D356" s="276" t="s">
        <v>289</v>
      </c>
      <c r="E356" s="293" t="s">
        <v>289</v>
      </c>
      <c r="F356" s="276" t="s">
        <v>289</v>
      </c>
      <c r="G356" s="276" t="s">
        <v>289</v>
      </c>
      <c r="H356" s="276" t="s">
        <v>289</v>
      </c>
      <c r="I356" s="276" t="s">
        <v>289</v>
      </c>
      <c r="J356" s="276" t="s">
        <v>289</v>
      </c>
      <c r="K356" s="276" t="s">
        <v>289</v>
      </c>
    </row>
    <row r="357" spans="1:12" hidden="1" x14ac:dyDescent="0.25">
      <c r="A357" s="299" t="s">
        <v>593</v>
      </c>
      <c r="B357" s="127" t="s">
        <v>590</v>
      </c>
      <c r="C357" s="301" t="s">
        <v>289</v>
      </c>
      <c r="D357" s="293" t="s">
        <v>594</v>
      </c>
      <c r="E357" s="293" t="s">
        <v>289</v>
      </c>
      <c r="F357" s="293" t="s">
        <v>594</v>
      </c>
      <c r="G357" s="293" t="s">
        <v>594</v>
      </c>
      <c r="H357" s="293" t="s">
        <v>594</v>
      </c>
      <c r="I357" s="293" t="s">
        <v>594</v>
      </c>
      <c r="J357" s="293" t="s">
        <v>594</v>
      </c>
      <c r="K357" s="293" t="s">
        <v>594</v>
      </c>
    </row>
    <row r="358" spans="1:12" ht="18" hidden="1" customHeight="1" x14ac:dyDescent="0.25">
      <c r="A358" s="299" t="s">
        <v>730</v>
      </c>
      <c r="B358" s="269" t="s">
        <v>748</v>
      </c>
      <c r="C358" s="300" t="s">
        <v>36</v>
      </c>
      <c r="D358" s="276" t="s">
        <v>289</v>
      </c>
      <c r="E358" s="293" t="s">
        <v>289</v>
      </c>
      <c r="F358" s="276" t="s">
        <v>289</v>
      </c>
      <c r="G358" s="276" t="s">
        <v>289</v>
      </c>
      <c r="H358" s="276" t="s">
        <v>289</v>
      </c>
      <c r="I358" s="276" t="s">
        <v>289</v>
      </c>
      <c r="J358" s="276" t="s">
        <v>289</v>
      </c>
      <c r="K358" s="276" t="s">
        <v>289</v>
      </c>
    </row>
    <row r="359" spans="1:12" ht="47.25" hidden="1" x14ac:dyDescent="0.25">
      <c r="A359" s="299" t="s">
        <v>731</v>
      </c>
      <c r="B359" s="136" t="s">
        <v>890</v>
      </c>
      <c r="C359" s="300" t="s">
        <v>36</v>
      </c>
      <c r="D359" s="276" t="s">
        <v>289</v>
      </c>
      <c r="E359" s="293" t="s">
        <v>289</v>
      </c>
      <c r="F359" s="276" t="s">
        <v>289</v>
      </c>
      <c r="G359" s="276" t="s">
        <v>289</v>
      </c>
      <c r="H359" s="276" t="s">
        <v>289</v>
      </c>
      <c r="I359" s="276" t="s">
        <v>289</v>
      </c>
      <c r="J359" s="276" t="s">
        <v>289</v>
      </c>
      <c r="K359" s="276" t="s">
        <v>289</v>
      </c>
    </row>
    <row r="360" spans="1:12" ht="47.25" hidden="1" x14ac:dyDescent="0.25">
      <c r="A360" s="299" t="s">
        <v>732</v>
      </c>
      <c r="B360" s="136" t="s">
        <v>891</v>
      </c>
      <c r="C360" s="300" t="s">
        <v>36</v>
      </c>
      <c r="D360" s="276" t="s">
        <v>289</v>
      </c>
      <c r="E360" s="293" t="s">
        <v>289</v>
      </c>
      <c r="F360" s="276" t="s">
        <v>289</v>
      </c>
      <c r="G360" s="276" t="s">
        <v>289</v>
      </c>
      <c r="H360" s="276" t="s">
        <v>289</v>
      </c>
      <c r="I360" s="276" t="s">
        <v>289</v>
      </c>
      <c r="J360" s="276" t="s">
        <v>289</v>
      </c>
      <c r="K360" s="276" t="s">
        <v>289</v>
      </c>
    </row>
    <row r="361" spans="1:12" ht="31.5" hidden="1" x14ac:dyDescent="0.25">
      <c r="A361" s="299" t="s">
        <v>733</v>
      </c>
      <c r="B361" s="136" t="s">
        <v>638</v>
      </c>
      <c r="C361" s="300" t="s">
        <v>36</v>
      </c>
      <c r="D361" s="276" t="s">
        <v>289</v>
      </c>
      <c r="E361" s="293" t="s">
        <v>289</v>
      </c>
      <c r="F361" s="276" t="s">
        <v>289</v>
      </c>
      <c r="G361" s="276" t="s">
        <v>289</v>
      </c>
      <c r="H361" s="276" t="s">
        <v>289</v>
      </c>
      <c r="I361" s="276" t="s">
        <v>289</v>
      </c>
      <c r="J361" s="276" t="s">
        <v>289</v>
      </c>
      <c r="K361" s="276" t="s">
        <v>289</v>
      </c>
    </row>
    <row r="362" spans="1:12" hidden="1" x14ac:dyDescent="0.25">
      <c r="A362" s="299" t="s">
        <v>734</v>
      </c>
      <c r="B362" s="269" t="s">
        <v>747</v>
      </c>
      <c r="C362" s="300" t="s">
        <v>194</v>
      </c>
      <c r="D362" s="276" t="s">
        <v>289</v>
      </c>
      <c r="E362" s="293" t="s">
        <v>289</v>
      </c>
      <c r="F362" s="276" t="s">
        <v>289</v>
      </c>
      <c r="G362" s="276" t="s">
        <v>289</v>
      </c>
      <c r="H362" s="276" t="s">
        <v>289</v>
      </c>
      <c r="I362" s="276" t="s">
        <v>289</v>
      </c>
      <c r="J362" s="276" t="s">
        <v>289</v>
      </c>
      <c r="K362" s="276" t="s">
        <v>289</v>
      </c>
    </row>
    <row r="363" spans="1:12" ht="31.5" hidden="1" x14ac:dyDescent="0.25">
      <c r="A363" s="299" t="s">
        <v>735</v>
      </c>
      <c r="B363" s="136" t="s">
        <v>639</v>
      </c>
      <c r="C363" s="300" t="s">
        <v>194</v>
      </c>
      <c r="D363" s="276" t="s">
        <v>289</v>
      </c>
      <c r="E363" s="293" t="s">
        <v>289</v>
      </c>
      <c r="F363" s="276" t="s">
        <v>289</v>
      </c>
      <c r="G363" s="276" t="s">
        <v>289</v>
      </c>
      <c r="H363" s="276" t="s">
        <v>289</v>
      </c>
      <c r="I363" s="276" t="s">
        <v>289</v>
      </c>
      <c r="J363" s="276" t="s">
        <v>289</v>
      </c>
      <c r="K363" s="276" t="s">
        <v>289</v>
      </c>
    </row>
    <row r="364" spans="1:12" hidden="1" x14ac:dyDescent="0.25">
      <c r="A364" s="299" t="s">
        <v>736</v>
      </c>
      <c r="B364" s="136" t="s">
        <v>640</v>
      </c>
      <c r="C364" s="300" t="s">
        <v>194</v>
      </c>
      <c r="D364" s="276" t="s">
        <v>289</v>
      </c>
      <c r="E364" s="293" t="s">
        <v>289</v>
      </c>
      <c r="F364" s="276" t="s">
        <v>289</v>
      </c>
      <c r="G364" s="276" t="s">
        <v>289</v>
      </c>
      <c r="H364" s="276" t="s">
        <v>289</v>
      </c>
      <c r="I364" s="276" t="s">
        <v>289</v>
      </c>
      <c r="J364" s="276" t="s">
        <v>289</v>
      </c>
      <c r="K364" s="276" t="s">
        <v>289</v>
      </c>
    </row>
    <row r="365" spans="1:12" ht="31.5" hidden="1" x14ac:dyDescent="0.25">
      <c r="A365" s="299" t="s">
        <v>737</v>
      </c>
      <c r="B365" s="269" t="s">
        <v>746</v>
      </c>
      <c r="C365" s="300" t="s">
        <v>759</v>
      </c>
      <c r="D365" s="276" t="s">
        <v>289</v>
      </c>
      <c r="E365" s="293" t="s">
        <v>289</v>
      </c>
      <c r="F365" s="276" t="s">
        <v>289</v>
      </c>
      <c r="G365" s="276" t="s">
        <v>289</v>
      </c>
      <c r="H365" s="276" t="s">
        <v>289</v>
      </c>
      <c r="I365" s="276" t="s">
        <v>289</v>
      </c>
      <c r="J365" s="276" t="s">
        <v>289</v>
      </c>
      <c r="K365" s="276" t="s">
        <v>289</v>
      </c>
    </row>
    <row r="366" spans="1:12" hidden="1" x14ac:dyDescent="0.25">
      <c r="A366" s="299" t="s">
        <v>738</v>
      </c>
      <c r="B366" s="136" t="s">
        <v>636</v>
      </c>
      <c r="C366" s="300" t="s">
        <v>759</v>
      </c>
      <c r="D366" s="276" t="s">
        <v>289</v>
      </c>
      <c r="E366" s="293" t="s">
        <v>289</v>
      </c>
      <c r="F366" s="276" t="s">
        <v>289</v>
      </c>
      <c r="G366" s="276" t="s">
        <v>289</v>
      </c>
      <c r="H366" s="276" t="s">
        <v>289</v>
      </c>
      <c r="I366" s="276" t="s">
        <v>289</v>
      </c>
      <c r="J366" s="276" t="s">
        <v>289</v>
      </c>
      <c r="K366" s="276" t="s">
        <v>289</v>
      </c>
    </row>
    <row r="367" spans="1:12" hidden="1" x14ac:dyDescent="0.25">
      <c r="A367" s="299" t="s">
        <v>739</v>
      </c>
      <c r="B367" s="136" t="s">
        <v>637</v>
      </c>
      <c r="C367" s="300" t="s">
        <v>759</v>
      </c>
      <c r="D367" s="276" t="s">
        <v>289</v>
      </c>
      <c r="E367" s="293" t="s">
        <v>289</v>
      </c>
      <c r="F367" s="276" t="s">
        <v>289</v>
      </c>
      <c r="G367" s="276" t="s">
        <v>289</v>
      </c>
      <c r="H367" s="276" t="s">
        <v>289</v>
      </c>
      <c r="I367" s="276" t="s">
        <v>289</v>
      </c>
      <c r="J367" s="276" t="s">
        <v>289</v>
      </c>
      <c r="K367" s="276" t="s">
        <v>289</v>
      </c>
    </row>
    <row r="368" spans="1:12" hidden="1" x14ac:dyDescent="0.25">
      <c r="A368" s="299" t="s">
        <v>740</v>
      </c>
      <c r="B368" s="127" t="s">
        <v>892</v>
      </c>
      <c r="C368" s="300" t="s">
        <v>38</v>
      </c>
      <c r="D368" s="313">
        <v>220</v>
      </c>
      <c r="E368" s="313">
        <v>226</v>
      </c>
      <c r="F368" s="313">
        <v>220</v>
      </c>
      <c r="G368" s="313">
        <f>E368</f>
        <v>226</v>
      </c>
      <c r="H368" s="313">
        <v>220</v>
      </c>
      <c r="I368" s="313">
        <f>G368</f>
        <v>226</v>
      </c>
      <c r="J368" s="293" t="s">
        <v>594</v>
      </c>
      <c r="K368" s="293" t="s">
        <v>594</v>
      </c>
    </row>
    <row r="369" spans="1:19" x14ac:dyDescent="0.25">
      <c r="A369" s="345" t="s">
        <v>1117</v>
      </c>
      <c r="B369" s="345"/>
      <c r="C369" s="345"/>
      <c r="D369" s="345"/>
      <c r="E369" s="345"/>
      <c r="F369" s="345"/>
      <c r="G369" s="345"/>
      <c r="H369" s="345"/>
      <c r="I369" s="345"/>
      <c r="J369" s="345"/>
      <c r="K369" s="345"/>
    </row>
    <row r="370" spans="1:19" ht="10.5" customHeight="1" x14ac:dyDescent="0.25">
      <c r="A370" s="345"/>
      <c r="B370" s="345"/>
      <c r="C370" s="345"/>
      <c r="D370" s="345"/>
      <c r="E370" s="345"/>
      <c r="F370" s="345"/>
      <c r="G370" s="345"/>
      <c r="H370" s="345"/>
      <c r="I370" s="345"/>
      <c r="J370" s="345"/>
      <c r="K370" s="345"/>
    </row>
    <row r="371" spans="1:19" ht="50.45" customHeight="1" x14ac:dyDescent="0.25">
      <c r="A371" s="343" t="s">
        <v>0</v>
      </c>
      <c r="B371" s="344" t="s">
        <v>1</v>
      </c>
      <c r="C371" s="344" t="s">
        <v>609</v>
      </c>
      <c r="D371" s="332" t="str">
        <f>D19</f>
        <v>2022 год</v>
      </c>
      <c r="E371" s="359" t="str">
        <f>E19</f>
        <v>факт 2022</v>
      </c>
      <c r="F371" s="349" t="str">
        <f t="shared" ref="F371" si="72">F19</f>
        <v>2023 год</v>
      </c>
      <c r="G371" s="349"/>
      <c r="H371" s="349" t="str">
        <f t="shared" ref="H371:K372" si="73">H19</f>
        <v>2024 год</v>
      </c>
      <c r="I371" s="349"/>
      <c r="J371" s="349" t="s">
        <v>522</v>
      </c>
      <c r="K371" s="349"/>
      <c r="L371" s="335"/>
    </row>
    <row r="372" spans="1:19" ht="51.75" customHeight="1" x14ac:dyDescent="0.25">
      <c r="A372" s="343"/>
      <c r="B372" s="344"/>
      <c r="C372" s="344"/>
      <c r="D372" s="287" t="str">
        <f>D20</f>
        <v>Утвержденный план</v>
      </c>
      <c r="E372" s="360"/>
      <c r="F372" s="287" t="str">
        <f>F20</f>
        <v>Утвержденный план</v>
      </c>
      <c r="G372" s="287" t="str">
        <f>G20</f>
        <v>Предложение по корректировке  утвержденного плана</v>
      </c>
      <c r="H372" s="287" t="str">
        <f t="shared" si="73"/>
        <v>Утвержденный план</v>
      </c>
      <c r="I372" s="287" t="str">
        <f t="shared" si="73"/>
        <v>Предложение по корректировке  утвержденного плана</v>
      </c>
      <c r="J372" s="287" t="str">
        <f t="shared" si="73"/>
        <v>Утвержденный план</v>
      </c>
      <c r="K372" s="287" t="str">
        <f t="shared" si="73"/>
        <v xml:space="preserve">Предложение по корректировке  утвержденного плана </v>
      </c>
    </row>
    <row r="373" spans="1:19" x14ac:dyDescent="0.25">
      <c r="A373" s="297">
        <v>1</v>
      </c>
      <c r="B373" s="298">
        <v>2</v>
      </c>
      <c r="C373" s="298">
        <v>3</v>
      </c>
      <c r="D373" s="298">
        <v>7</v>
      </c>
      <c r="E373" s="298"/>
      <c r="F373" s="298">
        <v>8</v>
      </c>
      <c r="G373" s="298">
        <v>9</v>
      </c>
      <c r="H373" s="298">
        <v>10</v>
      </c>
      <c r="I373" s="298">
        <v>11</v>
      </c>
      <c r="J373" s="298">
        <v>12</v>
      </c>
      <c r="K373" s="298">
        <v>13</v>
      </c>
    </row>
    <row r="374" spans="1:19" ht="30.75" customHeight="1" x14ac:dyDescent="0.25">
      <c r="A374" s="356" t="s">
        <v>1097</v>
      </c>
      <c r="B374" s="356"/>
      <c r="C374" s="300" t="s">
        <v>759</v>
      </c>
      <c r="D374" s="328">
        <f t="shared" ref="D374:I374" si="74">D375</f>
        <v>50.996659359999995</v>
      </c>
      <c r="E374" s="328">
        <f t="shared" si="74"/>
        <v>51.59237103000001</v>
      </c>
      <c r="F374" s="328">
        <f>F375</f>
        <v>80.653374980000009</v>
      </c>
      <c r="G374" s="328">
        <f>G375</f>
        <v>80.2605547404509</v>
      </c>
      <c r="H374" s="328">
        <f t="shared" si="74"/>
        <v>18.590063663536</v>
      </c>
      <c r="I374" s="328">
        <f t="shared" si="74"/>
        <v>442.50295428173035</v>
      </c>
      <c r="J374" s="328">
        <f t="shared" ref="J374" si="75">H374+F374+D374</f>
        <v>150.24009800353599</v>
      </c>
      <c r="K374" s="328">
        <f>E374+G374+I374</f>
        <v>574.35588005218119</v>
      </c>
      <c r="L374" s="308">
        <v>150.24009800353599</v>
      </c>
      <c r="M374" s="324">
        <f>L374-J374</f>
        <v>0</v>
      </c>
      <c r="N374" s="275">
        <v>574.35588008000002</v>
      </c>
      <c r="O374" s="317"/>
      <c r="Q374" s="317"/>
      <c r="S374" s="316"/>
    </row>
    <row r="375" spans="1:19" x14ac:dyDescent="0.25">
      <c r="A375" s="299" t="s">
        <v>16</v>
      </c>
      <c r="B375" s="123" t="s">
        <v>1071</v>
      </c>
      <c r="C375" s="300" t="s">
        <v>759</v>
      </c>
      <c r="D375" s="329">
        <f t="shared" ref="D375:G375" si="76">D376+D400+D428</f>
        <v>50.996659359999995</v>
      </c>
      <c r="E375" s="329">
        <f t="shared" si="76"/>
        <v>51.59237103000001</v>
      </c>
      <c r="F375" s="329">
        <f t="shared" ref="F375" si="77">F376+F400+F428</f>
        <v>80.653374980000009</v>
      </c>
      <c r="G375" s="329">
        <f t="shared" si="76"/>
        <v>80.2605547404509</v>
      </c>
      <c r="H375" s="329">
        <f t="shared" ref="H375:I375" si="78">H376+H400+H428</f>
        <v>18.590063663536</v>
      </c>
      <c r="I375" s="329">
        <f t="shared" si="78"/>
        <v>442.50295428173035</v>
      </c>
      <c r="J375" s="328">
        <f t="shared" ref="J375:J377" si="79">H375+F375+D375</f>
        <v>150.24009800353599</v>
      </c>
      <c r="K375" s="328">
        <f t="shared" ref="K375:K377" si="80">E375+G375+I375</f>
        <v>574.35588005218119</v>
      </c>
      <c r="L375" s="315"/>
      <c r="N375" s="317">
        <f>N374-K374</f>
        <v>2.7818828129966278E-8</v>
      </c>
    </row>
    <row r="376" spans="1:19" x14ac:dyDescent="0.25">
      <c r="A376" s="299" t="s">
        <v>17</v>
      </c>
      <c r="B376" s="269" t="s">
        <v>201</v>
      </c>
      <c r="C376" s="300" t="s">
        <v>759</v>
      </c>
      <c r="D376" s="328">
        <f t="shared" ref="D376:I376" si="81">D377</f>
        <v>30.340142509999996</v>
      </c>
      <c r="E376" s="328">
        <f t="shared" si="81"/>
        <v>30.34014251</v>
      </c>
      <c r="F376" s="328">
        <f t="shared" si="81"/>
        <v>52.032125000000001</v>
      </c>
      <c r="G376" s="328">
        <f t="shared" si="81"/>
        <v>49.439070740450902</v>
      </c>
      <c r="H376" s="328">
        <f t="shared" si="81"/>
        <v>2.6940507199999995</v>
      </c>
      <c r="I376" s="328">
        <f t="shared" si="81"/>
        <v>353.68571017000005</v>
      </c>
      <c r="J376" s="328">
        <f t="shared" si="79"/>
        <v>85.066318229999993</v>
      </c>
      <c r="K376" s="328">
        <f t="shared" si="80"/>
        <v>433.46492342045099</v>
      </c>
      <c r="L376" s="315"/>
      <c r="M376" s="315"/>
      <c r="N376" s="318"/>
    </row>
    <row r="377" spans="1:19" ht="31.5" x14ac:dyDescent="0.25">
      <c r="A377" s="299" t="s">
        <v>202</v>
      </c>
      <c r="B377" s="136" t="s">
        <v>980</v>
      </c>
      <c r="C377" s="300" t="s">
        <v>759</v>
      </c>
      <c r="D377" s="329">
        <v>30.340142509999996</v>
      </c>
      <c r="E377" s="329">
        <v>30.34014251</v>
      </c>
      <c r="F377" s="329">
        <v>52.032125000000001</v>
      </c>
      <c r="G377" s="329">
        <v>49.439070740450902</v>
      </c>
      <c r="H377" s="329">
        <v>2.6940507199999995</v>
      </c>
      <c r="I377" s="329">
        <v>353.68571017000005</v>
      </c>
      <c r="J377" s="328">
        <f t="shared" si="79"/>
        <v>85.066318229999993</v>
      </c>
      <c r="K377" s="328">
        <f t="shared" si="80"/>
        <v>433.46492342045099</v>
      </c>
      <c r="L377" s="315"/>
    </row>
    <row r="378" spans="1:19" x14ac:dyDescent="0.25">
      <c r="A378" s="299" t="s">
        <v>595</v>
      </c>
      <c r="B378" s="270" t="s">
        <v>894</v>
      </c>
      <c r="C378" s="300" t="s">
        <v>759</v>
      </c>
      <c r="D378" s="334" t="s">
        <v>289</v>
      </c>
      <c r="E378" s="326" t="s">
        <v>289</v>
      </c>
      <c r="F378" s="326" t="s">
        <v>289</v>
      </c>
      <c r="G378" s="326" t="s">
        <v>289</v>
      </c>
      <c r="H378" s="326" t="s">
        <v>289</v>
      </c>
      <c r="I378" s="326" t="s">
        <v>289</v>
      </c>
      <c r="J378" s="334" t="s">
        <v>289</v>
      </c>
      <c r="K378" s="334" t="s">
        <v>289</v>
      </c>
    </row>
    <row r="379" spans="1:19" ht="31.5" x14ac:dyDescent="0.25">
      <c r="A379" s="299" t="s">
        <v>934</v>
      </c>
      <c r="B379" s="271" t="s">
        <v>911</v>
      </c>
      <c r="C379" s="300" t="s">
        <v>759</v>
      </c>
      <c r="D379" s="334" t="s">
        <v>289</v>
      </c>
      <c r="E379" s="326" t="s">
        <v>289</v>
      </c>
      <c r="F379" s="326" t="s">
        <v>289</v>
      </c>
      <c r="G379" s="326" t="s">
        <v>289</v>
      </c>
      <c r="H379" s="326" t="s">
        <v>289</v>
      </c>
      <c r="I379" s="326" t="s">
        <v>289</v>
      </c>
      <c r="J379" s="334" t="s">
        <v>289</v>
      </c>
      <c r="K379" s="334" t="s">
        <v>289</v>
      </c>
      <c r="L379" s="319"/>
    </row>
    <row r="380" spans="1:19" ht="31.5" x14ac:dyDescent="0.25">
      <c r="A380" s="299" t="s">
        <v>935</v>
      </c>
      <c r="B380" s="271" t="s">
        <v>912</v>
      </c>
      <c r="C380" s="300" t="s">
        <v>759</v>
      </c>
      <c r="D380" s="334" t="s">
        <v>289</v>
      </c>
      <c r="E380" s="326" t="s">
        <v>289</v>
      </c>
      <c r="F380" s="326" t="s">
        <v>289</v>
      </c>
      <c r="G380" s="326" t="s">
        <v>289</v>
      </c>
      <c r="H380" s="326" t="s">
        <v>289</v>
      </c>
      <c r="I380" s="326" t="s">
        <v>289</v>
      </c>
      <c r="J380" s="334" t="s">
        <v>289</v>
      </c>
      <c r="K380" s="334" t="s">
        <v>289</v>
      </c>
      <c r="L380" s="319"/>
      <c r="M380" s="316"/>
      <c r="N380" s="316"/>
    </row>
    <row r="381" spans="1:19" ht="31.5" x14ac:dyDescent="0.25">
      <c r="A381" s="299" t="s">
        <v>981</v>
      </c>
      <c r="B381" s="271" t="s">
        <v>897</v>
      </c>
      <c r="C381" s="300" t="s">
        <v>759</v>
      </c>
      <c r="D381" s="334" t="s">
        <v>289</v>
      </c>
      <c r="E381" s="326" t="s">
        <v>289</v>
      </c>
      <c r="F381" s="326" t="s">
        <v>289</v>
      </c>
      <c r="G381" s="326" t="s">
        <v>289</v>
      </c>
      <c r="H381" s="326" t="s">
        <v>289</v>
      </c>
      <c r="I381" s="326" t="s">
        <v>289</v>
      </c>
      <c r="J381" s="334" t="s">
        <v>289</v>
      </c>
      <c r="K381" s="334" t="s">
        <v>289</v>
      </c>
    </row>
    <row r="382" spans="1:19" x14ac:dyDescent="0.25">
      <c r="A382" s="299" t="s">
        <v>596</v>
      </c>
      <c r="B382" s="270" t="s">
        <v>1090</v>
      </c>
      <c r="C382" s="300" t="s">
        <v>759</v>
      </c>
      <c r="D382" s="334" t="s">
        <v>289</v>
      </c>
      <c r="E382" s="326" t="s">
        <v>289</v>
      </c>
      <c r="F382" s="326" t="s">
        <v>289</v>
      </c>
      <c r="G382" s="326" t="s">
        <v>289</v>
      </c>
      <c r="H382" s="326" t="s">
        <v>289</v>
      </c>
      <c r="I382" s="326" t="s">
        <v>289</v>
      </c>
      <c r="J382" s="334" t="s">
        <v>289</v>
      </c>
      <c r="K382" s="334" t="s">
        <v>289</v>
      </c>
    </row>
    <row r="383" spans="1:19" x14ac:dyDescent="0.25">
      <c r="A383" s="299" t="s">
        <v>597</v>
      </c>
      <c r="B383" s="270" t="s">
        <v>895</v>
      </c>
      <c r="C383" s="300" t="s">
        <v>759</v>
      </c>
      <c r="D383" s="334" t="s">
        <v>289</v>
      </c>
      <c r="E383" s="326" t="s">
        <v>289</v>
      </c>
      <c r="F383" s="326" t="s">
        <v>289</v>
      </c>
      <c r="G383" s="326" t="s">
        <v>289</v>
      </c>
      <c r="H383" s="326" t="s">
        <v>289</v>
      </c>
      <c r="I383" s="326" t="s">
        <v>289</v>
      </c>
      <c r="J383" s="334" t="s">
        <v>289</v>
      </c>
      <c r="K383" s="334" t="s">
        <v>289</v>
      </c>
    </row>
    <row r="384" spans="1:19" x14ac:dyDescent="0.25">
      <c r="A384" s="299" t="s">
        <v>598</v>
      </c>
      <c r="B384" s="270" t="s">
        <v>1082</v>
      </c>
      <c r="C384" s="300" t="s">
        <v>759</v>
      </c>
      <c r="D384" s="334" t="s">
        <v>289</v>
      </c>
      <c r="E384" s="326" t="s">
        <v>289</v>
      </c>
      <c r="F384" s="326" t="s">
        <v>289</v>
      </c>
      <c r="G384" s="326" t="s">
        <v>289</v>
      </c>
      <c r="H384" s="326" t="s">
        <v>289</v>
      </c>
      <c r="I384" s="326" t="s">
        <v>289</v>
      </c>
      <c r="J384" s="334" t="s">
        <v>289</v>
      </c>
      <c r="K384" s="334" t="s">
        <v>289</v>
      </c>
    </row>
    <row r="385" spans="1:13" x14ac:dyDescent="0.25">
      <c r="A385" s="299" t="s">
        <v>599</v>
      </c>
      <c r="B385" s="270" t="s">
        <v>207</v>
      </c>
      <c r="C385" s="300" t="s">
        <v>759</v>
      </c>
      <c r="D385" s="334" t="s">
        <v>289</v>
      </c>
      <c r="E385" s="326" t="s">
        <v>289</v>
      </c>
      <c r="F385" s="326" t="s">
        <v>289</v>
      </c>
      <c r="G385" s="326" t="s">
        <v>289</v>
      </c>
      <c r="H385" s="326" t="s">
        <v>289</v>
      </c>
      <c r="I385" s="326" t="s">
        <v>289</v>
      </c>
      <c r="J385" s="334" t="s">
        <v>289</v>
      </c>
      <c r="K385" s="334" t="s">
        <v>289</v>
      </c>
    </row>
    <row r="386" spans="1:13" ht="31.5" x14ac:dyDescent="0.25">
      <c r="A386" s="299" t="s">
        <v>982</v>
      </c>
      <c r="B386" s="271" t="s">
        <v>979</v>
      </c>
      <c r="C386" s="300" t="s">
        <v>759</v>
      </c>
      <c r="D386" s="334" t="s">
        <v>289</v>
      </c>
      <c r="E386" s="326" t="s">
        <v>289</v>
      </c>
      <c r="F386" s="326" t="s">
        <v>289</v>
      </c>
      <c r="G386" s="326" t="s">
        <v>289</v>
      </c>
      <c r="H386" s="326" t="s">
        <v>289</v>
      </c>
      <c r="I386" s="326" t="s">
        <v>289</v>
      </c>
      <c r="J386" s="334" t="s">
        <v>289</v>
      </c>
      <c r="K386" s="334" t="s">
        <v>289</v>
      </c>
    </row>
    <row r="387" spans="1:13" x14ac:dyDescent="0.25">
      <c r="A387" s="299" t="s">
        <v>983</v>
      </c>
      <c r="B387" s="271" t="s">
        <v>1032</v>
      </c>
      <c r="C387" s="300" t="s">
        <v>759</v>
      </c>
      <c r="D387" s="334" t="s">
        <v>289</v>
      </c>
      <c r="E387" s="326" t="s">
        <v>289</v>
      </c>
      <c r="F387" s="326" t="s">
        <v>289</v>
      </c>
      <c r="G387" s="326" t="s">
        <v>289</v>
      </c>
      <c r="H387" s="326" t="s">
        <v>289</v>
      </c>
      <c r="I387" s="326" t="s">
        <v>289</v>
      </c>
      <c r="J387" s="334" t="s">
        <v>289</v>
      </c>
      <c r="K387" s="334" t="s">
        <v>289</v>
      </c>
    </row>
    <row r="388" spans="1:13" x14ac:dyDescent="0.25">
      <c r="A388" s="299" t="s">
        <v>984</v>
      </c>
      <c r="B388" s="271" t="s">
        <v>741</v>
      </c>
      <c r="C388" s="300" t="s">
        <v>759</v>
      </c>
      <c r="D388" s="334" t="s">
        <v>289</v>
      </c>
      <c r="E388" s="326" t="s">
        <v>289</v>
      </c>
      <c r="F388" s="326" t="s">
        <v>289</v>
      </c>
      <c r="G388" s="326" t="s">
        <v>289</v>
      </c>
      <c r="H388" s="326" t="s">
        <v>289</v>
      </c>
      <c r="I388" s="326" t="s">
        <v>289</v>
      </c>
      <c r="J388" s="334" t="s">
        <v>289</v>
      </c>
      <c r="K388" s="334" t="s">
        <v>289</v>
      </c>
    </row>
    <row r="389" spans="1:13" x14ac:dyDescent="0.25">
      <c r="A389" s="299" t="s">
        <v>985</v>
      </c>
      <c r="B389" s="271" t="s">
        <v>1032</v>
      </c>
      <c r="C389" s="300" t="s">
        <v>759</v>
      </c>
      <c r="D389" s="334" t="s">
        <v>289</v>
      </c>
      <c r="E389" s="326" t="s">
        <v>289</v>
      </c>
      <c r="F389" s="326" t="s">
        <v>289</v>
      </c>
      <c r="G389" s="326" t="s">
        <v>289</v>
      </c>
      <c r="H389" s="326" t="s">
        <v>289</v>
      </c>
      <c r="I389" s="326" t="s">
        <v>289</v>
      </c>
      <c r="J389" s="334" t="s">
        <v>289</v>
      </c>
      <c r="K389" s="334" t="s">
        <v>289</v>
      </c>
    </row>
    <row r="390" spans="1:13" x14ac:dyDescent="0.25">
      <c r="A390" s="299" t="s">
        <v>600</v>
      </c>
      <c r="B390" s="270" t="s">
        <v>896</v>
      </c>
      <c r="C390" s="300" t="s">
        <v>759</v>
      </c>
      <c r="D390" s="329">
        <f t="shared" ref="D390:I390" si="82">D377</f>
        <v>30.340142509999996</v>
      </c>
      <c r="E390" s="329">
        <f t="shared" si="82"/>
        <v>30.34014251</v>
      </c>
      <c r="F390" s="329">
        <f t="shared" si="82"/>
        <v>52.032125000000001</v>
      </c>
      <c r="G390" s="329">
        <f t="shared" si="82"/>
        <v>49.439070740450902</v>
      </c>
      <c r="H390" s="329">
        <f t="shared" si="82"/>
        <v>2.6940507199999995</v>
      </c>
      <c r="I390" s="329">
        <f t="shared" si="82"/>
        <v>353.68571017000005</v>
      </c>
      <c r="J390" s="328">
        <f t="shared" ref="J390" si="83">H390+F390+D390</f>
        <v>85.066318229999993</v>
      </c>
      <c r="K390" s="328">
        <f t="shared" ref="K390" si="84">E390+G390+I390</f>
        <v>433.46492342045099</v>
      </c>
      <c r="M390" s="327"/>
    </row>
    <row r="391" spans="1:13" x14ac:dyDescent="0.25">
      <c r="A391" s="299" t="s">
        <v>622</v>
      </c>
      <c r="B391" s="270" t="s">
        <v>1087</v>
      </c>
      <c r="C391" s="300" t="s">
        <v>759</v>
      </c>
      <c r="D391" s="334" t="s">
        <v>289</v>
      </c>
      <c r="E391" s="326" t="s">
        <v>289</v>
      </c>
      <c r="F391" s="326" t="s">
        <v>289</v>
      </c>
      <c r="G391" s="326" t="s">
        <v>289</v>
      </c>
      <c r="H391" s="326" t="s">
        <v>289</v>
      </c>
      <c r="I391" s="326" t="s">
        <v>289</v>
      </c>
      <c r="J391" s="334" t="s">
        <v>289</v>
      </c>
      <c r="K391" s="334" t="s">
        <v>289</v>
      </c>
    </row>
    <row r="392" spans="1:13" ht="31.5" x14ac:dyDescent="0.25">
      <c r="A392" s="299" t="s">
        <v>923</v>
      </c>
      <c r="B392" s="270" t="s">
        <v>1072</v>
      </c>
      <c r="C392" s="300" t="s">
        <v>759</v>
      </c>
      <c r="D392" s="334" t="s">
        <v>289</v>
      </c>
      <c r="E392" s="326" t="s">
        <v>289</v>
      </c>
      <c r="F392" s="326" t="s">
        <v>289</v>
      </c>
      <c r="G392" s="326" t="s">
        <v>289</v>
      </c>
      <c r="H392" s="326" t="s">
        <v>289</v>
      </c>
      <c r="I392" s="326" t="s">
        <v>289</v>
      </c>
      <c r="J392" s="334" t="s">
        <v>289</v>
      </c>
      <c r="K392" s="334" t="s">
        <v>289</v>
      </c>
    </row>
    <row r="393" spans="1:13" ht="18" customHeight="1" x14ac:dyDescent="0.25">
      <c r="A393" s="299" t="s">
        <v>986</v>
      </c>
      <c r="B393" s="271" t="s">
        <v>649</v>
      </c>
      <c r="C393" s="300" t="s">
        <v>759</v>
      </c>
      <c r="D393" s="334" t="s">
        <v>289</v>
      </c>
      <c r="E393" s="326" t="s">
        <v>289</v>
      </c>
      <c r="F393" s="326" t="s">
        <v>289</v>
      </c>
      <c r="G393" s="326" t="s">
        <v>289</v>
      </c>
      <c r="H393" s="326" t="s">
        <v>289</v>
      </c>
      <c r="I393" s="326" t="s">
        <v>289</v>
      </c>
      <c r="J393" s="334" t="s">
        <v>289</v>
      </c>
      <c r="K393" s="334" t="s">
        <v>289</v>
      </c>
    </row>
    <row r="394" spans="1:13" ht="18" customHeight="1" x14ac:dyDescent="0.25">
      <c r="A394" s="299" t="s">
        <v>987</v>
      </c>
      <c r="B394" s="278" t="s">
        <v>637</v>
      </c>
      <c r="C394" s="300" t="s">
        <v>759</v>
      </c>
      <c r="D394" s="334" t="s">
        <v>289</v>
      </c>
      <c r="E394" s="326" t="s">
        <v>289</v>
      </c>
      <c r="F394" s="326" t="s">
        <v>289</v>
      </c>
      <c r="G394" s="326" t="s">
        <v>289</v>
      </c>
      <c r="H394" s="326" t="s">
        <v>289</v>
      </c>
      <c r="I394" s="326" t="s">
        <v>289</v>
      </c>
      <c r="J394" s="334" t="s">
        <v>289</v>
      </c>
      <c r="K394" s="334" t="s">
        <v>289</v>
      </c>
    </row>
    <row r="395" spans="1:13" ht="31.5" x14ac:dyDescent="0.25">
      <c r="A395" s="299" t="s">
        <v>204</v>
      </c>
      <c r="B395" s="136" t="s">
        <v>1028</v>
      </c>
      <c r="C395" s="300" t="s">
        <v>759</v>
      </c>
      <c r="D395" s="334" t="s">
        <v>289</v>
      </c>
      <c r="E395" s="326" t="s">
        <v>289</v>
      </c>
      <c r="F395" s="326" t="s">
        <v>289</v>
      </c>
      <c r="G395" s="326" t="s">
        <v>289</v>
      </c>
      <c r="H395" s="326" t="s">
        <v>289</v>
      </c>
      <c r="I395" s="326" t="s">
        <v>289</v>
      </c>
      <c r="J395" s="334" t="s">
        <v>289</v>
      </c>
      <c r="K395" s="334" t="s">
        <v>289</v>
      </c>
    </row>
    <row r="396" spans="1:13" ht="31.5" x14ac:dyDescent="0.25">
      <c r="A396" s="299" t="s">
        <v>988</v>
      </c>
      <c r="B396" s="270" t="s">
        <v>911</v>
      </c>
      <c r="C396" s="300" t="s">
        <v>759</v>
      </c>
      <c r="D396" s="334" t="s">
        <v>289</v>
      </c>
      <c r="E396" s="326" t="s">
        <v>289</v>
      </c>
      <c r="F396" s="326" t="s">
        <v>289</v>
      </c>
      <c r="G396" s="326" t="s">
        <v>289</v>
      </c>
      <c r="H396" s="326" t="s">
        <v>289</v>
      </c>
      <c r="I396" s="326" t="s">
        <v>289</v>
      </c>
      <c r="J396" s="334" t="s">
        <v>289</v>
      </c>
      <c r="K396" s="334" t="s">
        <v>289</v>
      </c>
    </row>
    <row r="397" spans="1:13" ht="31.5" x14ac:dyDescent="0.25">
      <c r="A397" s="299" t="s">
        <v>989</v>
      </c>
      <c r="B397" s="270" t="s">
        <v>912</v>
      </c>
      <c r="C397" s="300" t="s">
        <v>759</v>
      </c>
      <c r="D397" s="334" t="s">
        <v>289</v>
      </c>
      <c r="E397" s="326" t="s">
        <v>289</v>
      </c>
      <c r="F397" s="326" t="s">
        <v>289</v>
      </c>
      <c r="G397" s="326" t="s">
        <v>289</v>
      </c>
      <c r="H397" s="326" t="s">
        <v>289</v>
      </c>
      <c r="I397" s="326" t="s">
        <v>289</v>
      </c>
      <c r="J397" s="334" t="s">
        <v>289</v>
      </c>
      <c r="K397" s="334" t="s">
        <v>289</v>
      </c>
    </row>
    <row r="398" spans="1:13" ht="31.5" x14ac:dyDescent="0.25">
      <c r="A398" s="299" t="s">
        <v>990</v>
      </c>
      <c r="B398" s="270" t="s">
        <v>897</v>
      </c>
      <c r="C398" s="300" t="s">
        <v>759</v>
      </c>
      <c r="D398" s="334" t="s">
        <v>289</v>
      </c>
      <c r="E398" s="326" t="s">
        <v>289</v>
      </c>
      <c r="F398" s="326" t="s">
        <v>289</v>
      </c>
      <c r="G398" s="326" t="s">
        <v>289</v>
      </c>
      <c r="H398" s="326" t="s">
        <v>289</v>
      </c>
      <c r="I398" s="326" t="s">
        <v>289</v>
      </c>
      <c r="J398" s="334" t="s">
        <v>289</v>
      </c>
      <c r="K398" s="334" t="s">
        <v>289</v>
      </c>
    </row>
    <row r="399" spans="1:13" x14ac:dyDescent="0.25">
      <c r="A399" s="299" t="s">
        <v>206</v>
      </c>
      <c r="B399" s="136" t="s">
        <v>1122</v>
      </c>
      <c r="C399" s="300" t="s">
        <v>759</v>
      </c>
      <c r="D399" s="334" t="s">
        <v>289</v>
      </c>
      <c r="E399" s="326" t="s">
        <v>289</v>
      </c>
      <c r="F399" s="326" t="s">
        <v>289</v>
      </c>
      <c r="G399" s="326" t="s">
        <v>289</v>
      </c>
      <c r="H399" s="326" t="s">
        <v>289</v>
      </c>
      <c r="I399" s="326" t="s">
        <v>289</v>
      </c>
      <c r="J399" s="334" t="s">
        <v>289</v>
      </c>
      <c r="K399" s="334" t="s">
        <v>289</v>
      </c>
    </row>
    <row r="400" spans="1:13" x14ac:dyDescent="0.25">
      <c r="A400" s="299" t="s">
        <v>18</v>
      </c>
      <c r="B400" s="269" t="s">
        <v>1073</v>
      </c>
      <c r="C400" s="300" t="s">
        <v>759</v>
      </c>
      <c r="D400" s="329">
        <f t="shared" ref="D400:I400" si="85">D401+D414</f>
        <v>13.545669459999999</v>
      </c>
      <c r="E400" s="329">
        <f t="shared" si="85"/>
        <v>14.226428730000002</v>
      </c>
      <c r="F400" s="329">
        <f t="shared" ref="F400" si="86">F401+F414</f>
        <v>15.179020830000002</v>
      </c>
      <c r="G400" s="329">
        <f t="shared" si="85"/>
        <v>17.888792729999999</v>
      </c>
      <c r="H400" s="329">
        <f t="shared" ref="H400" si="87">H401+H414</f>
        <v>12.841095760000002</v>
      </c>
      <c r="I400" s="329">
        <f t="shared" si="85"/>
        <v>15.066751741730283</v>
      </c>
      <c r="J400" s="328">
        <f t="shared" ref="J400" si="88">H400+F400+D400</f>
        <v>41.56578605</v>
      </c>
      <c r="K400" s="328">
        <f t="shared" ref="K400:K401" si="89">E400+G400+I400</f>
        <v>47.181973201730287</v>
      </c>
    </row>
    <row r="401" spans="1:11" x14ac:dyDescent="0.25">
      <c r="A401" s="299" t="s">
        <v>216</v>
      </c>
      <c r="B401" s="136" t="s">
        <v>1074</v>
      </c>
      <c r="C401" s="300" t="s">
        <v>759</v>
      </c>
      <c r="D401" s="329">
        <f>D409</f>
        <v>12.72143277</v>
      </c>
      <c r="E401" s="329">
        <v>12.869660510000003</v>
      </c>
      <c r="F401" s="329">
        <v>12.767608380000002</v>
      </c>
      <c r="G401" s="329">
        <v>15.51296587</v>
      </c>
      <c r="H401" s="329">
        <v>12.808328190000001</v>
      </c>
      <c r="I401" s="329">
        <v>14.998398581730283</v>
      </c>
      <c r="J401" s="328">
        <f t="shared" ref="J401" si="90">H401+F401+D401</f>
        <v>38.297369340000003</v>
      </c>
      <c r="K401" s="328">
        <f t="shared" si="89"/>
        <v>43.38102496173029</v>
      </c>
    </row>
    <row r="402" spans="1:11" x14ac:dyDescent="0.25">
      <c r="A402" s="299" t="s">
        <v>601</v>
      </c>
      <c r="B402" s="270" t="s">
        <v>755</v>
      </c>
      <c r="C402" s="300" t="s">
        <v>759</v>
      </c>
      <c r="D402" s="329" t="s">
        <v>289</v>
      </c>
      <c r="E402" s="325" t="s">
        <v>289</v>
      </c>
      <c r="F402" s="326" t="s">
        <v>289</v>
      </c>
      <c r="G402" s="326" t="s">
        <v>289</v>
      </c>
      <c r="H402" s="326" t="s">
        <v>289</v>
      </c>
      <c r="I402" s="326" t="s">
        <v>289</v>
      </c>
      <c r="J402" s="334" t="s">
        <v>289</v>
      </c>
      <c r="K402" s="334" t="s">
        <v>289</v>
      </c>
    </row>
    <row r="403" spans="1:11" ht="31.5" x14ac:dyDescent="0.25">
      <c r="A403" s="299" t="s">
        <v>936</v>
      </c>
      <c r="B403" s="270" t="s">
        <v>911</v>
      </c>
      <c r="C403" s="300" t="s">
        <v>759</v>
      </c>
      <c r="D403" s="329" t="s">
        <v>289</v>
      </c>
      <c r="E403" s="325" t="s">
        <v>289</v>
      </c>
      <c r="F403" s="326" t="s">
        <v>289</v>
      </c>
      <c r="G403" s="326" t="s">
        <v>289</v>
      </c>
      <c r="H403" s="326" t="s">
        <v>289</v>
      </c>
      <c r="I403" s="326" t="s">
        <v>289</v>
      </c>
      <c r="J403" s="334" t="s">
        <v>289</v>
      </c>
      <c r="K403" s="334" t="s">
        <v>289</v>
      </c>
    </row>
    <row r="404" spans="1:11" ht="31.5" x14ac:dyDescent="0.25">
      <c r="A404" s="299" t="s">
        <v>937</v>
      </c>
      <c r="B404" s="270" t="s">
        <v>912</v>
      </c>
      <c r="C404" s="300" t="s">
        <v>759</v>
      </c>
      <c r="D404" s="329" t="s">
        <v>289</v>
      </c>
      <c r="E404" s="325" t="s">
        <v>289</v>
      </c>
      <c r="F404" s="326" t="s">
        <v>289</v>
      </c>
      <c r="G404" s="326" t="s">
        <v>289</v>
      </c>
      <c r="H404" s="326" t="s">
        <v>289</v>
      </c>
      <c r="I404" s="326" t="s">
        <v>289</v>
      </c>
      <c r="J404" s="334" t="s">
        <v>289</v>
      </c>
      <c r="K404" s="334" t="s">
        <v>289</v>
      </c>
    </row>
    <row r="405" spans="1:11" ht="31.5" x14ac:dyDescent="0.25">
      <c r="A405" s="299" t="s">
        <v>991</v>
      </c>
      <c r="B405" s="270" t="s">
        <v>897</v>
      </c>
      <c r="C405" s="300" t="s">
        <v>759</v>
      </c>
      <c r="D405" s="329" t="s">
        <v>289</v>
      </c>
      <c r="E405" s="325" t="s">
        <v>289</v>
      </c>
      <c r="F405" s="326" t="s">
        <v>289</v>
      </c>
      <c r="G405" s="326" t="s">
        <v>289</v>
      </c>
      <c r="H405" s="326" t="s">
        <v>289</v>
      </c>
      <c r="I405" s="326" t="s">
        <v>289</v>
      </c>
      <c r="J405" s="334" t="s">
        <v>289</v>
      </c>
      <c r="K405" s="334" t="s">
        <v>289</v>
      </c>
    </row>
    <row r="406" spans="1:11" x14ac:dyDescent="0.25">
      <c r="A406" s="299" t="s">
        <v>602</v>
      </c>
      <c r="B406" s="270" t="s">
        <v>1086</v>
      </c>
      <c r="C406" s="300" t="s">
        <v>759</v>
      </c>
      <c r="D406" s="329" t="s">
        <v>289</v>
      </c>
      <c r="E406" s="325" t="s">
        <v>289</v>
      </c>
      <c r="F406" s="326" t="s">
        <v>289</v>
      </c>
      <c r="G406" s="326" t="s">
        <v>289</v>
      </c>
      <c r="H406" s="326" t="s">
        <v>289</v>
      </c>
      <c r="I406" s="326" t="s">
        <v>289</v>
      </c>
      <c r="J406" s="334" t="s">
        <v>289</v>
      </c>
      <c r="K406" s="334" t="s">
        <v>289</v>
      </c>
    </row>
    <row r="407" spans="1:11" x14ac:dyDescent="0.25">
      <c r="A407" s="299" t="s">
        <v>603</v>
      </c>
      <c r="B407" s="270" t="s">
        <v>756</v>
      </c>
      <c r="C407" s="300" t="s">
        <v>759</v>
      </c>
      <c r="D407" s="329" t="s">
        <v>289</v>
      </c>
      <c r="E407" s="325" t="s">
        <v>289</v>
      </c>
      <c r="F407" s="326" t="s">
        <v>289</v>
      </c>
      <c r="G407" s="326" t="s">
        <v>289</v>
      </c>
      <c r="H407" s="326" t="s">
        <v>289</v>
      </c>
      <c r="I407" s="326" t="s">
        <v>289</v>
      </c>
      <c r="J407" s="334" t="s">
        <v>289</v>
      </c>
      <c r="K407" s="334" t="s">
        <v>289</v>
      </c>
    </row>
    <row r="408" spans="1:11" x14ac:dyDescent="0.25">
      <c r="A408" s="299" t="s">
        <v>604</v>
      </c>
      <c r="B408" s="270" t="s">
        <v>1080</v>
      </c>
      <c r="C408" s="300" t="s">
        <v>759</v>
      </c>
      <c r="D408" s="329" t="s">
        <v>289</v>
      </c>
      <c r="E408" s="325" t="s">
        <v>289</v>
      </c>
      <c r="F408" s="326" t="s">
        <v>289</v>
      </c>
      <c r="G408" s="326" t="s">
        <v>289</v>
      </c>
      <c r="H408" s="326" t="s">
        <v>289</v>
      </c>
      <c r="I408" s="326" t="s">
        <v>289</v>
      </c>
      <c r="J408" s="334" t="s">
        <v>289</v>
      </c>
      <c r="K408" s="334" t="s">
        <v>289</v>
      </c>
    </row>
    <row r="409" spans="1:11" x14ac:dyDescent="0.25">
      <c r="A409" s="299" t="s">
        <v>605</v>
      </c>
      <c r="B409" s="270" t="s">
        <v>758</v>
      </c>
      <c r="C409" s="300" t="s">
        <v>759</v>
      </c>
      <c r="D409" s="329">
        <v>12.72143277</v>
      </c>
      <c r="E409" s="329">
        <f>E401</f>
        <v>12.869660510000003</v>
      </c>
      <c r="F409" s="329">
        <f>F401</f>
        <v>12.767608380000002</v>
      </c>
      <c r="G409" s="329">
        <f>G401</f>
        <v>15.51296587</v>
      </c>
      <c r="H409" s="329">
        <f>H401</f>
        <v>12.808328190000001</v>
      </c>
      <c r="I409" s="329">
        <f>I401</f>
        <v>14.998398581730283</v>
      </c>
      <c r="J409" s="328">
        <f t="shared" ref="J409" si="91">H409+F409+D409</f>
        <v>38.297369340000003</v>
      </c>
      <c r="K409" s="328">
        <f t="shared" ref="K409" si="92">E409+G409+I409</f>
        <v>43.38102496173029</v>
      </c>
    </row>
    <row r="410" spans="1:11" x14ac:dyDescent="0.25">
      <c r="A410" s="299" t="s">
        <v>606</v>
      </c>
      <c r="B410" s="270" t="s">
        <v>1087</v>
      </c>
      <c r="C410" s="300" t="s">
        <v>759</v>
      </c>
      <c r="D410" s="334" t="s">
        <v>289</v>
      </c>
      <c r="E410" s="326" t="s">
        <v>289</v>
      </c>
      <c r="F410" s="326" t="s">
        <v>289</v>
      </c>
      <c r="G410" s="326" t="s">
        <v>289</v>
      </c>
      <c r="H410" s="326" t="s">
        <v>289</v>
      </c>
      <c r="I410" s="326" t="s">
        <v>289</v>
      </c>
      <c r="J410" s="334" t="s">
        <v>289</v>
      </c>
      <c r="K410" s="334" t="s">
        <v>289</v>
      </c>
    </row>
    <row r="411" spans="1:11" ht="31.5" x14ac:dyDescent="0.25">
      <c r="A411" s="299" t="s">
        <v>623</v>
      </c>
      <c r="B411" s="270" t="s">
        <v>1063</v>
      </c>
      <c r="C411" s="300" t="s">
        <v>759</v>
      </c>
      <c r="D411" s="334" t="s">
        <v>289</v>
      </c>
      <c r="E411" s="326" t="s">
        <v>289</v>
      </c>
      <c r="F411" s="326" t="s">
        <v>289</v>
      </c>
      <c r="G411" s="326" t="s">
        <v>289</v>
      </c>
      <c r="H411" s="326" t="s">
        <v>289</v>
      </c>
      <c r="I411" s="326" t="s">
        <v>289</v>
      </c>
      <c r="J411" s="334" t="s">
        <v>289</v>
      </c>
      <c r="K411" s="334" t="s">
        <v>289</v>
      </c>
    </row>
    <row r="412" spans="1:11" x14ac:dyDescent="0.25">
      <c r="A412" s="299" t="s">
        <v>992</v>
      </c>
      <c r="B412" s="271" t="s">
        <v>649</v>
      </c>
      <c r="C412" s="300" t="s">
        <v>759</v>
      </c>
      <c r="D412" s="334" t="s">
        <v>289</v>
      </c>
      <c r="E412" s="326" t="s">
        <v>289</v>
      </c>
      <c r="F412" s="326" t="s">
        <v>289</v>
      </c>
      <c r="G412" s="326" t="s">
        <v>289</v>
      </c>
      <c r="H412" s="326" t="s">
        <v>289</v>
      </c>
      <c r="I412" s="326" t="s">
        <v>289</v>
      </c>
      <c r="J412" s="334" t="s">
        <v>289</v>
      </c>
      <c r="K412" s="334" t="s">
        <v>289</v>
      </c>
    </row>
    <row r="413" spans="1:11" x14ac:dyDescent="0.25">
      <c r="A413" s="299" t="s">
        <v>993</v>
      </c>
      <c r="B413" s="278" t="s">
        <v>637</v>
      </c>
      <c r="C413" s="300" t="s">
        <v>759</v>
      </c>
      <c r="D413" s="334" t="s">
        <v>289</v>
      </c>
      <c r="E413" s="326" t="s">
        <v>289</v>
      </c>
      <c r="F413" s="326" t="s">
        <v>289</v>
      </c>
      <c r="G413" s="326" t="s">
        <v>289</v>
      </c>
      <c r="H413" s="326" t="s">
        <v>289</v>
      </c>
      <c r="I413" s="326" t="s">
        <v>289</v>
      </c>
      <c r="J413" s="334" t="s">
        <v>289</v>
      </c>
      <c r="K413" s="334" t="s">
        <v>289</v>
      </c>
    </row>
    <row r="414" spans="1:11" x14ac:dyDescent="0.25">
      <c r="A414" s="299" t="s">
        <v>217</v>
      </c>
      <c r="B414" s="136" t="s">
        <v>1029</v>
      </c>
      <c r="C414" s="300" t="s">
        <v>759</v>
      </c>
      <c r="D414" s="329">
        <v>0.82423668999999999</v>
      </c>
      <c r="E414" s="329">
        <v>1.35676822</v>
      </c>
      <c r="F414" s="329">
        <v>2.4114124499999998</v>
      </c>
      <c r="G414" s="329">
        <v>2.3758268600000001</v>
      </c>
      <c r="H414" s="329">
        <v>3.2767569999999996E-2</v>
      </c>
      <c r="I414" s="329">
        <v>6.8353159999999996E-2</v>
      </c>
      <c r="J414" s="328">
        <f t="shared" ref="J414" si="93">H414+F414+D414</f>
        <v>3.2684167099999994</v>
      </c>
      <c r="K414" s="328">
        <f t="shared" ref="K414" si="94">E414+G414+I414</f>
        <v>3.8009482400000003</v>
      </c>
    </row>
    <row r="415" spans="1:11" x14ac:dyDescent="0.25">
      <c r="A415" s="299" t="s">
        <v>219</v>
      </c>
      <c r="B415" s="136" t="s">
        <v>800</v>
      </c>
      <c r="C415" s="300" t="s">
        <v>759</v>
      </c>
      <c r="D415" s="329" t="s">
        <v>289</v>
      </c>
      <c r="E415" s="325" t="s">
        <v>289</v>
      </c>
      <c r="F415" s="325" t="s">
        <v>289</v>
      </c>
      <c r="G415" s="325" t="s">
        <v>289</v>
      </c>
      <c r="H415" s="325" t="s">
        <v>289</v>
      </c>
      <c r="I415" s="325" t="s">
        <v>289</v>
      </c>
      <c r="J415" s="329" t="s">
        <v>289</v>
      </c>
      <c r="K415" s="329" t="s">
        <v>289</v>
      </c>
    </row>
    <row r="416" spans="1:11" x14ac:dyDescent="0.25">
      <c r="A416" s="299" t="s">
        <v>627</v>
      </c>
      <c r="B416" s="270" t="s">
        <v>755</v>
      </c>
      <c r="C416" s="300" t="s">
        <v>759</v>
      </c>
      <c r="D416" s="329" t="s">
        <v>289</v>
      </c>
      <c r="E416" s="325" t="s">
        <v>289</v>
      </c>
      <c r="F416" s="325" t="s">
        <v>289</v>
      </c>
      <c r="G416" s="325" t="s">
        <v>289</v>
      </c>
      <c r="H416" s="325" t="s">
        <v>289</v>
      </c>
      <c r="I416" s="325" t="s">
        <v>289</v>
      </c>
      <c r="J416" s="329" t="s">
        <v>289</v>
      </c>
      <c r="K416" s="329" t="s">
        <v>289</v>
      </c>
    </row>
    <row r="417" spans="1:13" ht="31.5" x14ac:dyDescent="0.25">
      <c r="A417" s="299" t="s">
        <v>938</v>
      </c>
      <c r="B417" s="270" t="s">
        <v>911</v>
      </c>
      <c r="C417" s="300" t="s">
        <v>759</v>
      </c>
      <c r="D417" s="329" t="s">
        <v>289</v>
      </c>
      <c r="E417" s="325" t="s">
        <v>289</v>
      </c>
      <c r="F417" s="325" t="s">
        <v>289</v>
      </c>
      <c r="G417" s="325" t="s">
        <v>289</v>
      </c>
      <c r="H417" s="325" t="s">
        <v>289</v>
      </c>
      <c r="I417" s="325" t="s">
        <v>289</v>
      </c>
      <c r="J417" s="329" t="s">
        <v>289</v>
      </c>
      <c r="K417" s="329" t="s">
        <v>289</v>
      </c>
    </row>
    <row r="418" spans="1:13" ht="31.5" x14ac:dyDescent="0.25">
      <c r="A418" s="299" t="s">
        <v>939</v>
      </c>
      <c r="B418" s="270" t="s">
        <v>912</v>
      </c>
      <c r="C418" s="300" t="s">
        <v>759</v>
      </c>
      <c r="D418" s="329" t="s">
        <v>289</v>
      </c>
      <c r="E418" s="325" t="s">
        <v>289</v>
      </c>
      <c r="F418" s="325" t="s">
        <v>289</v>
      </c>
      <c r="G418" s="325" t="s">
        <v>289</v>
      </c>
      <c r="H418" s="325" t="s">
        <v>289</v>
      </c>
      <c r="I418" s="325" t="s">
        <v>289</v>
      </c>
      <c r="J418" s="329" t="s">
        <v>289</v>
      </c>
      <c r="K418" s="329" t="s">
        <v>289</v>
      </c>
    </row>
    <row r="419" spans="1:13" ht="31.5" x14ac:dyDescent="0.25">
      <c r="A419" s="299" t="s">
        <v>994</v>
      </c>
      <c r="B419" s="270" t="s">
        <v>897</v>
      </c>
      <c r="C419" s="300" t="s">
        <v>759</v>
      </c>
      <c r="D419" s="329" t="s">
        <v>289</v>
      </c>
      <c r="E419" s="325" t="s">
        <v>289</v>
      </c>
      <c r="F419" s="325" t="s">
        <v>289</v>
      </c>
      <c r="G419" s="325" t="s">
        <v>289</v>
      </c>
      <c r="H419" s="325" t="s">
        <v>289</v>
      </c>
      <c r="I419" s="325" t="s">
        <v>289</v>
      </c>
      <c r="J419" s="329" t="s">
        <v>289</v>
      </c>
      <c r="K419" s="329" t="s">
        <v>289</v>
      </c>
    </row>
    <row r="420" spans="1:13" x14ac:dyDescent="0.25">
      <c r="A420" s="299" t="s">
        <v>628</v>
      </c>
      <c r="B420" s="270" t="s">
        <v>1086</v>
      </c>
      <c r="C420" s="300" t="s">
        <v>759</v>
      </c>
      <c r="D420" s="329" t="s">
        <v>289</v>
      </c>
      <c r="E420" s="325" t="s">
        <v>289</v>
      </c>
      <c r="F420" s="325" t="s">
        <v>289</v>
      </c>
      <c r="G420" s="325" t="s">
        <v>289</v>
      </c>
      <c r="H420" s="325" t="s">
        <v>289</v>
      </c>
      <c r="I420" s="325" t="s">
        <v>289</v>
      </c>
      <c r="J420" s="329" t="s">
        <v>289</v>
      </c>
      <c r="K420" s="329" t="s">
        <v>289</v>
      </c>
    </row>
    <row r="421" spans="1:13" x14ac:dyDescent="0.25">
      <c r="A421" s="299" t="s">
        <v>629</v>
      </c>
      <c r="B421" s="270" t="s">
        <v>756</v>
      </c>
      <c r="C421" s="300" t="s">
        <v>759</v>
      </c>
      <c r="D421" s="329" t="s">
        <v>289</v>
      </c>
      <c r="E421" s="325" t="s">
        <v>289</v>
      </c>
      <c r="F421" s="325" t="s">
        <v>289</v>
      </c>
      <c r="G421" s="325" t="s">
        <v>289</v>
      </c>
      <c r="H421" s="325" t="s">
        <v>289</v>
      </c>
      <c r="I421" s="325" t="s">
        <v>289</v>
      </c>
      <c r="J421" s="329" t="s">
        <v>289</v>
      </c>
      <c r="K421" s="329" t="s">
        <v>289</v>
      </c>
    </row>
    <row r="422" spans="1:13" x14ac:dyDescent="0.25">
      <c r="A422" s="299" t="s">
        <v>630</v>
      </c>
      <c r="B422" s="270" t="s">
        <v>1080</v>
      </c>
      <c r="C422" s="300" t="s">
        <v>759</v>
      </c>
      <c r="D422" s="329" t="s">
        <v>289</v>
      </c>
      <c r="E422" s="325" t="s">
        <v>289</v>
      </c>
      <c r="F422" s="325" t="s">
        <v>289</v>
      </c>
      <c r="G422" s="325" t="s">
        <v>289</v>
      </c>
      <c r="H422" s="325" t="s">
        <v>289</v>
      </c>
      <c r="I422" s="325" t="s">
        <v>289</v>
      </c>
      <c r="J422" s="329" t="s">
        <v>289</v>
      </c>
      <c r="K422" s="329" t="s">
        <v>289</v>
      </c>
    </row>
    <row r="423" spans="1:13" x14ac:dyDescent="0.25">
      <c r="A423" s="299" t="s">
        <v>631</v>
      </c>
      <c r="B423" s="270" t="s">
        <v>758</v>
      </c>
      <c r="C423" s="300" t="s">
        <v>759</v>
      </c>
      <c r="D423" s="329" t="s">
        <v>289</v>
      </c>
      <c r="E423" s="325" t="s">
        <v>289</v>
      </c>
      <c r="F423" s="325" t="s">
        <v>289</v>
      </c>
      <c r="G423" s="325" t="s">
        <v>289</v>
      </c>
      <c r="H423" s="325" t="s">
        <v>289</v>
      </c>
      <c r="I423" s="325" t="s">
        <v>289</v>
      </c>
      <c r="J423" s="329" t="s">
        <v>289</v>
      </c>
      <c r="K423" s="329" t="s">
        <v>289</v>
      </c>
    </row>
    <row r="424" spans="1:13" x14ac:dyDescent="0.25">
      <c r="A424" s="299" t="s">
        <v>632</v>
      </c>
      <c r="B424" s="270" t="s">
        <v>1087</v>
      </c>
      <c r="C424" s="300" t="s">
        <v>759</v>
      </c>
      <c r="D424" s="329" t="s">
        <v>289</v>
      </c>
      <c r="E424" s="325" t="s">
        <v>289</v>
      </c>
      <c r="F424" s="325" t="s">
        <v>289</v>
      </c>
      <c r="G424" s="325" t="s">
        <v>289</v>
      </c>
      <c r="H424" s="325" t="s">
        <v>289</v>
      </c>
      <c r="I424" s="325" t="s">
        <v>289</v>
      </c>
      <c r="J424" s="329" t="s">
        <v>289</v>
      </c>
      <c r="K424" s="329" t="s">
        <v>289</v>
      </c>
    </row>
    <row r="425" spans="1:13" ht="31.5" x14ac:dyDescent="0.25">
      <c r="A425" s="299" t="s">
        <v>633</v>
      </c>
      <c r="B425" s="270" t="s">
        <v>1063</v>
      </c>
      <c r="C425" s="300" t="s">
        <v>759</v>
      </c>
      <c r="D425" s="329" t="s">
        <v>289</v>
      </c>
      <c r="E425" s="325" t="s">
        <v>289</v>
      </c>
      <c r="F425" s="325" t="s">
        <v>289</v>
      </c>
      <c r="G425" s="325" t="s">
        <v>289</v>
      </c>
      <c r="H425" s="325" t="s">
        <v>289</v>
      </c>
      <c r="I425" s="325" t="s">
        <v>289</v>
      </c>
      <c r="J425" s="329" t="s">
        <v>289</v>
      </c>
      <c r="K425" s="329" t="s">
        <v>289</v>
      </c>
    </row>
    <row r="426" spans="1:13" x14ac:dyDescent="0.25">
      <c r="A426" s="299" t="s">
        <v>995</v>
      </c>
      <c r="B426" s="278" t="s">
        <v>649</v>
      </c>
      <c r="C426" s="300" t="s">
        <v>759</v>
      </c>
      <c r="D426" s="329" t="s">
        <v>289</v>
      </c>
      <c r="E426" s="325" t="s">
        <v>289</v>
      </c>
      <c r="F426" s="325" t="s">
        <v>289</v>
      </c>
      <c r="G426" s="325" t="s">
        <v>289</v>
      </c>
      <c r="H426" s="325" t="s">
        <v>289</v>
      </c>
      <c r="I426" s="325" t="s">
        <v>289</v>
      </c>
      <c r="J426" s="329" t="s">
        <v>289</v>
      </c>
      <c r="K426" s="329" t="s">
        <v>289</v>
      </c>
    </row>
    <row r="427" spans="1:13" x14ac:dyDescent="0.25">
      <c r="A427" s="299" t="s">
        <v>996</v>
      </c>
      <c r="B427" s="278" t="s">
        <v>637</v>
      </c>
      <c r="C427" s="300" t="s">
        <v>759</v>
      </c>
      <c r="D427" s="329" t="s">
        <v>289</v>
      </c>
      <c r="E427" s="325" t="s">
        <v>289</v>
      </c>
      <c r="F427" s="325" t="s">
        <v>289</v>
      </c>
      <c r="G427" s="325" t="s">
        <v>289</v>
      </c>
      <c r="H427" s="325" t="s">
        <v>289</v>
      </c>
      <c r="I427" s="325" t="s">
        <v>289</v>
      </c>
      <c r="J427" s="329" t="s">
        <v>289</v>
      </c>
      <c r="K427" s="329" t="s">
        <v>289</v>
      </c>
    </row>
    <row r="428" spans="1:13" x14ac:dyDescent="0.25">
      <c r="A428" s="299" t="s">
        <v>21</v>
      </c>
      <c r="B428" s="269" t="s">
        <v>997</v>
      </c>
      <c r="C428" s="300" t="s">
        <v>759</v>
      </c>
      <c r="D428" s="329">
        <v>7.1108473900000035</v>
      </c>
      <c r="E428" s="329">
        <v>7.025799790000006</v>
      </c>
      <c r="F428" s="329">
        <v>13.442229149999999</v>
      </c>
      <c r="G428" s="329">
        <v>12.932691270000007</v>
      </c>
      <c r="H428" s="329">
        <v>3.0549171835360003</v>
      </c>
      <c r="I428" s="329">
        <f>73750.49237/1000</f>
        <v>73.750492370000003</v>
      </c>
      <c r="J428" s="328">
        <f t="shared" ref="J428" si="95">H428+F428+D428</f>
        <v>23.607993723536005</v>
      </c>
      <c r="K428" s="328">
        <f t="shared" ref="K428" si="96">E428+G428+I428</f>
        <v>93.708983430000018</v>
      </c>
      <c r="L428" s="281"/>
      <c r="M428" s="330"/>
    </row>
    <row r="429" spans="1:13" x14ac:dyDescent="0.25">
      <c r="A429" s="299" t="s">
        <v>39</v>
      </c>
      <c r="B429" s="269" t="s">
        <v>328</v>
      </c>
      <c r="C429" s="300" t="s">
        <v>759</v>
      </c>
      <c r="D429" s="329" t="s">
        <v>289</v>
      </c>
      <c r="E429" s="280" t="s">
        <v>289</v>
      </c>
      <c r="F429" s="280" t="s">
        <v>289</v>
      </c>
      <c r="G429" s="280" t="s">
        <v>289</v>
      </c>
      <c r="H429" s="280" t="s">
        <v>289</v>
      </c>
      <c r="I429" s="280" t="s">
        <v>289</v>
      </c>
      <c r="J429" s="329" t="s">
        <v>289</v>
      </c>
      <c r="K429" s="329" t="s">
        <v>289</v>
      </c>
    </row>
    <row r="430" spans="1:13" x14ac:dyDescent="0.25">
      <c r="A430" s="299" t="s">
        <v>74</v>
      </c>
      <c r="B430" s="136" t="s">
        <v>924</v>
      </c>
      <c r="C430" s="300" t="s">
        <v>759</v>
      </c>
      <c r="D430" s="329" t="s">
        <v>289</v>
      </c>
      <c r="E430" s="280" t="s">
        <v>289</v>
      </c>
      <c r="F430" s="280" t="s">
        <v>289</v>
      </c>
      <c r="G430" s="280" t="s">
        <v>289</v>
      </c>
      <c r="H430" s="280" t="s">
        <v>289</v>
      </c>
      <c r="I430" s="280" t="s">
        <v>289</v>
      </c>
      <c r="J430" s="329" t="s">
        <v>289</v>
      </c>
      <c r="K430" s="280" t="s">
        <v>289</v>
      </c>
    </row>
    <row r="431" spans="1:13" x14ac:dyDescent="0.25">
      <c r="A431" s="299" t="s">
        <v>624</v>
      </c>
      <c r="B431" s="136" t="s">
        <v>625</v>
      </c>
      <c r="C431" s="300" t="s">
        <v>759</v>
      </c>
      <c r="D431" s="329" t="s">
        <v>289</v>
      </c>
      <c r="E431" s="280" t="s">
        <v>289</v>
      </c>
      <c r="F431" s="280" t="s">
        <v>289</v>
      </c>
      <c r="G431" s="280" t="s">
        <v>289</v>
      </c>
      <c r="H431" s="280" t="s">
        <v>289</v>
      </c>
      <c r="I431" s="280" t="s">
        <v>289</v>
      </c>
      <c r="J431" s="329" t="s">
        <v>289</v>
      </c>
      <c r="K431" s="280" t="s">
        <v>289</v>
      </c>
      <c r="L431" s="333"/>
    </row>
    <row r="432" spans="1:13" x14ac:dyDescent="0.25">
      <c r="A432" s="299" t="s">
        <v>19</v>
      </c>
      <c r="B432" s="123" t="s">
        <v>224</v>
      </c>
      <c r="C432" s="300" t="s">
        <v>759</v>
      </c>
      <c r="D432" s="329" t="s">
        <v>289</v>
      </c>
      <c r="E432" s="280" t="s">
        <v>289</v>
      </c>
      <c r="F432" s="280" t="s">
        <v>289</v>
      </c>
      <c r="G432" s="280" t="s">
        <v>289</v>
      </c>
      <c r="H432" s="280" t="s">
        <v>289</v>
      </c>
      <c r="I432" s="280" t="s">
        <v>289</v>
      </c>
      <c r="J432" s="329" t="s">
        <v>289</v>
      </c>
      <c r="K432" s="280" t="s">
        <v>289</v>
      </c>
    </row>
    <row r="433" spans="1:11" x14ac:dyDescent="0.25">
      <c r="A433" s="299" t="s">
        <v>23</v>
      </c>
      <c r="B433" s="269" t="s">
        <v>225</v>
      </c>
      <c r="C433" s="300" t="s">
        <v>759</v>
      </c>
      <c r="D433" s="329" t="s">
        <v>289</v>
      </c>
      <c r="E433" s="280" t="s">
        <v>289</v>
      </c>
      <c r="F433" s="280" t="s">
        <v>289</v>
      </c>
      <c r="G433" s="280" t="s">
        <v>289</v>
      </c>
      <c r="H433" s="280" t="s">
        <v>289</v>
      </c>
      <c r="I433" s="280" t="s">
        <v>289</v>
      </c>
      <c r="J433" s="329" t="s">
        <v>289</v>
      </c>
      <c r="K433" s="280" t="s">
        <v>289</v>
      </c>
    </row>
    <row r="434" spans="1:11" x14ac:dyDescent="0.25">
      <c r="A434" s="299" t="s">
        <v>24</v>
      </c>
      <c r="B434" s="269" t="s">
        <v>226</v>
      </c>
      <c r="C434" s="300" t="s">
        <v>759</v>
      </c>
      <c r="D434" s="329" t="s">
        <v>289</v>
      </c>
      <c r="E434" s="280" t="s">
        <v>289</v>
      </c>
      <c r="F434" s="280" t="s">
        <v>289</v>
      </c>
      <c r="G434" s="280" t="s">
        <v>289</v>
      </c>
      <c r="H434" s="280" t="s">
        <v>289</v>
      </c>
      <c r="I434" s="280" t="s">
        <v>289</v>
      </c>
      <c r="J434" s="329" t="s">
        <v>289</v>
      </c>
      <c r="K434" s="280" t="s">
        <v>289</v>
      </c>
    </row>
    <row r="435" spans="1:11" x14ac:dyDescent="0.25">
      <c r="A435" s="299" t="s">
        <v>30</v>
      </c>
      <c r="B435" s="269" t="s">
        <v>1118</v>
      </c>
      <c r="C435" s="300" t="s">
        <v>759</v>
      </c>
      <c r="D435" s="329" t="s">
        <v>289</v>
      </c>
      <c r="E435" s="280" t="s">
        <v>289</v>
      </c>
      <c r="F435" s="280" t="s">
        <v>289</v>
      </c>
      <c r="G435" s="280" t="s">
        <v>289</v>
      </c>
      <c r="H435" s="280" t="s">
        <v>289</v>
      </c>
      <c r="I435" s="280" t="s">
        <v>289</v>
      </c>
      <c r="J435" s="329" t="s">
        <v>289</v>
      </c>
      <c r="K435" s="280" t="s">
        <v>289</v>
      </c>
    </row>
    <row r="436" spans="1:11" x14ac:dyDescent="0.25">
      <c r="A436" s="299" t="s">
        <v>40</v>
      </c>
      <c r="B436" s="269" t="s">
        <v>227</v>
      </c>
      <c r="C436" s="300" t="s">
        <v>759</v>
      </c>
      <c r="D436" s="329" t="s">
        <v>289</v>
      </c>
      <c r="E436" s="280" t="s">
        <v>289</v>
      </c>
      <c r="F436" s="280" t="s">
        <v>289</v>
      </c>
      <c r="G436" s="280" t="s">
        <v>289</v>
      </c>
      <c r="H436" s="280" t="s">
        <v>289</v>
      </c>
      <c r="I436" s="280" t="s">
        <v>289</v>
      </c>
      <c r="J436" s="329" t="s">
        <v>289</v>
      </c>
      <c r="K436" s="280" t="s">
        <v>289</v>
      </c>
    </row>
    <row r="437" spans="1:11" x14ac:dyDescent="0.25">
      <c r="A437" s="299" t="s">
        <v>41</v>
      </c>
      <c r="B437" s="269" t="s">
        <v>228</v>
      </c>
      <c r="C437" s="300" t="s">
        <v>759</v>
      </c>
      <c r="D437" s="329" t="s">
        <v>289</v>
      </c>
      <c r="E437" s="280" t="s">
        <v>289</v>
      </c>
      <c r="F437" s="280" t="s">
        <v>289</v>
      </c>
      <c r="G437" s="280" t="s">
        <v>289</v>
      </c>
      <c r="H437" s="280" t="s">
        <v>289</v>
      </c>
      <c r="I437" s="280" t="s">
        <v>289</v>
      </c>
      <c r="J437" s="329" t="s">
        <v>289</v>
      </c>
      <c r="K437" s="280" t="s">
        <v>289</v>
      </c>
    </row>
    <row r="438" spans="1:11" x14ac:dyDescent="0.25">
      <c r="A438" s="299" t="s">
        <v>116</v>
      </c>
      <c r="B438" s="136" t="s">
        <v>626</v>
      </c>
      <c r="C438" s="300" t="s">
        <v>759</v>
      </c>
      <c r="D438" s="329" t="s">
        <v>289</v>
      </c>
      <c r="E438" s="280" t="s">
        <v>289</v>
      </c>
      <c r="F438" s="280" t="s">
        <v>289</v>
      </c>
      <c r="G438" s="280" t="s">
        <v>289</v>
      </c>
      <c r="H438" s="280" t="s">
        <v>289</v>
      </c>
      <c r="I438" s="280" t="s">
        <v>289</v>
      </c>
      <c r="J438" s="329" t="s">
        <v>289</v>
      </c>
      <c r="K438" s="280" t="s">
        <v>289</v>
      </c>
    </row>
    <row r="439" spans="1:11" ht="31.5" x14ac:dyDescent="0.25">
      <c r="A439" s="299" t="s">
        <v>750</v>
      </c>
      <c r="B439" s="270" t="s">
        <v>742</v>
      </c>
      <c r="C439" s="300" t="s">
        <v>759</v>
      </c>
      <c r="D439" s="325" t="s">
        <v>289</v>
      </c>
      <c r="E439" s="280" t="s">
        <v>289</v>
      </c>
      <c r="F439" s="280" t="s">
        <v>289</v>
      </c>
      <c r="G439" s="280" t="s">
        <v>289</v>
      </c>
      <c r="H439" s="280" t="s">
        <v>289</v>
      </c>
      <c r="I439" s="280" t="s">
        <v>289</v>
      </c>
      <c r="J439" s="329" t="s">
        <v>289</v>
      </c>
      <c r="K439" s="280" t="s">
        <v>289</v>
      </c>
    </row>
    <row r="440" spans="1:11" x14ac:dyDescent="0.25">
      <c r="A440" s="299" t="s">
        <v>804</v>
      </c>
      <c r="B440" s="136" t="s">
        <v>749</v>
      </c>
      <c r="C440" s="300" t="s">
        <v>759</v>
      </c>
      <c r="D440" s="325" t="s">
        <v>289</v>
      </c>
      <c r="E440" s="280" t="s">
        <v>289</v>
      </c>
      <c r="F440" s="280" t="s">
        <v>289</v>
      </c>
      <c r="G440" s="280" t="s">
        <v>289</v>
      </c>
      <c r="H440" s="280" t="s">
        <v>289</v>
      </c>
      <c r="I440" s="280" t="s">
        <v>289</v>
      </c>
      <c r="J440" s="329" t="s">
        <v>289</v>
      </c>
      <c r="K440" s="280" t="s">
        <v>289</v>
      </c>
    </row>
    <row r="441" spans="1:11" ht="31.5" x14ac:dyDescent="0.25">
      <c r="A441" s="299" t="s">
        <v>805</v>
      </c>
      <c r="B441" s="270" t="s">
        <v>751</v>
      </c>
      <c r="C441" s="300" t="s">
        <v>759</v>
      </c>
      <c r="D441" s="325" t="s">
        <v>289</v>
      </c>
      <c r="E441" s="280" t="s">
        <v>289</v>
      </c>
      <c r="F441" s="280" t="s">
        <v>289</v>
      </c>
      <c r="G441" s="280" t="s">
        <v>289</v>
      </c>
      <c r="H441" s="280" t="s">
        <v>289</v>
      </c>
      <c r="I441" s="280" t="s">
        <v>289</v>
      </c>
      <c r="J441" s="329" t="s">
        <v>289</v>
      </c>
      <c r="K441" s="280" t="s">
        <v>289</v>
      </c>
    </row>
    <row r="442" spans="1:11" x14ac:dyDescent="0.25">
      <c r="A442" s="299" t="s">
        <v>42</v>
      </c>
      <c r="B442" s="269" t="s">
        <v>234</v>
      </c>
      <c r="C442" s="300" t="s">
        <v>759</v>
      </c>
      <c r="D442" s="325" t="s">
        <v>289</v>
      </c>
      <c r="E442" s="280" t="s">
        <v>289</v>
      </c>
      <c r="F442" s="280" t="s">
        <v>289</v>
      </c>
      <c r="G442" s="280" t="s">
        <v>289</v>
      </c>
      <c r="H442" s="280" t="s">
        <v>289</v>
      </c>
      <c r="I442" s="280" t="s">
        <v>289</v>
      </c>
      <c r="J442" s="312" t="s">
        <v>289</v>
      </c>
      <c r="K442" s="280" t="s">
        <v>289</v>
      </c>
    </row>
    <row r="443" spans="1:11" x14ac:dyDescent="0.25">
      <c r="A443" s="299" t="s">
        <v>43</v>
      </c>
      <c r="B443" s="269" t="s">
        <v>235</v>
      </c>
      <c r="C443" s="300" t="s">
        <v>759</v>
      </c>
      <c r="D443" s="325" t="s">
        <v>289</v>
      </c>
      <c r="E443" s="280" t="s">
        <v>289</v>
      </c>
      <c r="F443" s="280" t="s">
        <v>289</v>
      </c>
      <c r="G443" s="280" t="s">
        <v>289</v>
      </c>
      <c r="H443" s="280" t="s">
        <v>289</v>
      </c>
      <c r="I443" s="280" t="s">
        <v>289</v>
      </c>
      <c r="J443" s="312" t="s">
        <v>289</v>
      </c>
      <c r="K443" s="280" t="s">
        <v>289</v>
      </c>
    </row>
    <row r="444" spans="1:11" x14ac:dyDescent="0.25">
      <c r="A444" s="299" t="s">
        <v>26</v>
      </c>
      <c r="B444" s="127" t="s">
        <v>877</v>
      </c>
      <c r="C444" s="302" t="s">
        <v>289</v>
      </c>
      <c r="D444" s="325" t="s">
        <v>289</v>
      </c>
      <c r="E444" s="280" t="s">
        <v>289</v>
      </c>
      <c r="F444" s="280" t="s">
        <v>289</v>
      </c>
      <c r="G444" s="280" t="s">
        <v>289</v>
      </c>
      <c r="H444" s="280" t="s">
        <v>289</v>
      </c>
      <c r="I444" s="280" t="s">
        <v>289</v>
      </c>
      <c r="J444" s="312" t="s">
        <v>289</v>
      </c>
      <c r="K444" s="280" t="s">
        <v>289</v>
      </c>
    </row>
    <row r="445" spans="1:11" ht="47.25" x14ac:dyDescent="0.25">
      <c r="A445" s="303" t="s">
        <v>841</v>
      </c>
      <c r="B445" s="269" t="s">
        <v>845</v>
      </c>
      <c r="C445" s="300" t="s">
        <v>759</v>
      </c>
      <c r="D445" s="325" t="s">
        <v>289</v>
      </c>
      <c r="E445" s="280" t="s">
        <v>289</v>
      </c>
      <c r="F445" s="280" t="s">
        <v>289</v>
      </c>
      <c r="G445" s="280" t="s">
        <v>289</v>
      </c>
      <c r="H445" s="280" t="s">
        <v>289</v>
      </c>
      <c r="I445" s="280" t="s">
        <v>289</v>
      </c>
      <c r="J445" s="312" t="s">
        <v>289</v>
      </c>
      <c r="K445" s="280" t="s">
        <v>289</v>
      </c>
    </row>
    <row r="446" spans="1:11" x14ac:dyDescent="0.25">
      <c r="A446" s="303" t="s">
        <v>842</v>
      </c>
      <c r="B446" s="136" t="s">
        <v>925</v>
      </c>
      <c r="C446" s="300" t="s">
        <v>759</v>
      </c>
      <c r="D446" s="325" t="s">
        <v>289</v>
      </c>
      <c r="E446" s="280" t="s">
        <v>289</v>
      </c>
      <c r="F446" s="280" t="s">
        <v>289</v>
      </c>
      <c r="G446" s="280" t="s">
        <v>289</v>
      </c>
      <c r="H446" s="280" t="s">
        <v>289</v>
      </c>
      <c r="I446" s="280" t="s">
        <v>289</v>
      </c>
      <c r="J446" s="312" t="s">
        <v>289</v>
      </c>
      <c r="K446" s="280" t="s">
        <v>289</v>
      </c>
    </row>
    <row r="447" spans="1:11" ht="31.5" x14ac:dyDescent="0.25">
      <c r="A447" s="303" t="s">
        <v>843</v>
      </c>
      <c r="B447" s="136" t="s">
        <v>893</v>
      </c>
      <c r="C447" s="300" t="s">
        <v>759</v>
      </c>
      <c r="D447" s="325" t="s">
        <v>289</v>
      </c>
      <c r="E447" s="280" t="s">
        <v>289</v>
      </c>
      <c r="F447" s="280" t="s">
        <v>289</v>
      </c>
      <c r="G447" s="280" t="s">
        <v>289</v>
      </c>
      <c r="H447" s="280" t="s">
        <v>289</v>
      </c>
      <c r="I447" s="280" t="s">
        <v>289</v>
      </c>
      <c r="J447" s="280" t="s">
        <v>289</v>
      </c>
      <c r="K447" s="280" t="s">
        <v>289</v>
      </c>
    </row>
    <row r="448" spans="1:11" x14ac:dyDescent="0.25">
      <c r="A448" s="303" t="s">
        <v>844</v>
      </c>
      <c r="B448" s="136" t="s">
        <v>840</v>
      </c>
      <c r="C448" s="300" t="s">
        <v>759</v>
      </c>
      <c r="D448" s="325" t="s">
        <v>289</v>
      </c>
      <c r="E448" s="280" t="s">
        <v>289</v>
      </c>
      <c r="F448" s="280" t="s">
        <v>289</v>
      </c>
      <c r="G448" s="280" t="s">
        <v>289</v>
      </c>
      <c r="H448" s="280" t="s">
        <v>289</v>
      </c>
      <c r="I448" s="280" t="s">
        <v>289</v>
      </c>
      <c r="J448" s="280" t="s">
        <v>289</v>
      </c>
      <c r="K448" s="280" t="s">
        <v>289</v>
      </c>
    </row>
    <row r="449" spans="1:11" ht="33" customHeight="1" x14ac:dyDescent="0.25">
      <c r="A449" s="303" t="s">
        <v>48</v>
      </c>
      <c r="B449" s="269" t="s">
        <v>846</v>
      </c>
      <c r="C449" s="302" t="s">
        <v>289</v>
      </c>
      <c r="D449" s="325" t="s">
        <v>289</v>
      </c>
      <c r="E449" s="280" t="s">
        <v>289</v>
      </c>
      <c r="F449" s="280" t="s">
        <v>289</v>
      </c>
      <c r="G449" s="280" t="s">
        <v>289</v>
      </c>
      <c r="H449" s="280" t="s">
        <v>289</v>
      </c>
      <c r="I449" s="280" t="s">
        <v>289</v>
      </c>
      <c r="J449" s="280" t="s">
        <v>289</v>
      </c>
      <c r="K449" s="280" t="s">
        <v>289</v>
      </c>
    </row>
    <row r="450" spans="1:11" x14ac:dyDescent="0.25">
      <c r="A450" s="303" t="s">
        <v>847</v>
      </c>
      <c r="B450" s="136" t="s">
        <v>962</v>
      </c>
      <c r="C450" s="300" t="s">
        <v>759</v>
      </c>
      <c r="D450" s="325" t="s">
        <v>289</v>
      </c>
      <c r="E450" s="280" t="s">
        <v>289</v>
      </c>
      <c r="F450" s="280" t="s">
        <v>289</v>
      </c>
      <c r="G450" s="280" t="s">
        <v>289</v>
      </c>
      <c r="H450" s="280" t="s">
        <v>289</v>
      </c>
      <c r="I450" s="280" t="s">
        <v>289</v>
      </c>
      <c r="J450" s="280" t="s">
        <v>289</v>
      </c>
      <c r="K450" s="280" t="s">
        <v>289</v>
      </c>
    </row>
    <row r="451" spans="1:11" x14ac:dyDescent="0.25">
      <c r="A451" s="303" t="s">
        <v>848</v>
      </c>
      <c r="B451" s="136" t="s">
        <v>963</v>
      </c>
      <c r="C451" s="300" t="s">
        <v>759</v>
      </c>
      <c r="D451" s="325" t="s">
        <v>289</v>
      </c>
      <c r="E451" s="280" t="s">
        <v>289</v>
      </c>
      <c r="F451" s="280" t="s">
        <v>289</v>
      </c>
      <c r="G451" s="280" t="s">
        <v>289</v>
      </c>
      <c r="H451" s="280" t="s">
        <v>289</v>
      </c>
      <c r="I451" s="280" t="s">
        <v>289</v>
      </c>
      <c r="J451" s="280" t="s">
        <v>289</v>
      </c>
      <c r="K451" s="280" t="s">
        <v>289</v>
      </c>
    </row>
    <row r="452" spans="1:11" x14ac:dyDescent="0.25">
      <c r="A452" s="303" t="s">
        <v>849</v>
      </c>
      <c r="B452" s="136" t="s">
        <v>964</v>
      </c>
      <c r="C452" s="300" t="s">
        <v>759</v>
      </c>
      <c r="D452" s="325" t="s">
        <v>289</v>
      </c>
      <c r="E452" s="280" t="s">
        <v>289</v>
      </c>
      <c r="F452" s="280" t="s">
        <v>289</v>
      </c>
      <c r="G452" s="280" t="s">
        <v>289</v>
      </c>
      <c r="H452" s="280" t="s">
        <v>289</v>
      </c>
      <c r="I452" s="280" t="s">
        <v>289</v>
      </c>
      <c r="J452" s="280" t="s">
        <v>289</v>
      </c>
      <c r="K452" s="280" t="s">
        <v>289</v>
      </c>
    </row>
    <row r="455" spans="1:11" x14ac:dyDescent="0.25">
      <c r="A455" s="272" t="s">
        <v>816</v>
      </c>
    </row>
    <row r="456" spans="1:11" x14ac:dyDescent="0.25">
      <c r="A456" s="355" t="s">
        <v>1113</v>
      </c>
      <c r="B456" s="355"/>
      <c r="C456" s="355"/>
      <c r="D456" s="355"/>
      <c r="E456" s="355"/>
      <c r="F456" s="355"/>
      <c r="G456" s="355"/>
      <c r="H456" s="355"/>
      <c r="I456" s="355"/>
      <c r="J456" s="355"/>
      <c r="K456" s="355"/>
    </row>
    <row r="457" spans="1:11" x14ac:dyDescent="0.25">
      <c r="A457" s="355" t="s">
        <v>930</v>
      </c>
      <c r="B457" s="355"/>
      <c r="C457" s="355"/>
      <c r="D457" s="355"/>
      <c r="E457" s="355"/>
      <c r="F457" s="355"/>
      <c r="G457" s="355"/>
      <c r="H457" s="355"/>
      <c r="I457" s="355"/>
      <c r="J457" s="355"/>
      <c r="K457" s="355"/>
    </row>
    <row r="458" spans="1:11" x14ac:dyDescent="0.25">
      <c r="A458" s="355" t="s">
        <v>1027</v>
      </c>
      <c r="B458" s="355"/>
      <c r="C458" s="355"/>
      <c r="D458" s="355"/>
      <c r="E458" s="355"/>
      <c r="F458" s="355"/>
      <c r="G458" s="355"/>
      <c r="H458" s="355"/>
      <c r="I458" s="355"/>
      <c r="J458" s="355"/>
      <c r="K458" s="355"/>
    </row>
    <row r="459" spans="1:11" x14ac:dyDescent="0.25">
      <c r="A459" s="295" t="s">
        <v>1026</v>
      </c>
    </row>
    <row r="460" spans="1:11" ht="54" customHeight="1" x14ac:dyDescent="0.25">
      <c r="A460" s="354" t="s">
        <v>1091</v>
      </c>
      <c r="B460" s="354"/>
      <c r="C460" s="354"/>
      <c r="D460" s="354"/>
      <c r="E460" s="354"/>
      <c r="F460" s="354"/>
      <c r="G460" s="354"/>
      <c r="H460" s="354"/>
      <c r="I460" s="354"/>
      <c r="J460" s="354"/>
      <c r="K460" s="354"/>
    </row>
  </sheetData>
  <mergeCells count="28">
    <mergeCell ref="A460:K460"/>
    <mergeCell ref="A319:K319"/>
    <mergeCell ref="F371:G371"/>
    <mergeCell ref="J371:K371"/>
    <mergeCell ref="F19:G19"/>
    <mergeCell ref="B19:B20"/>
    <mergeCell ref="A458:K458"/>
    <mergeCell ref="A457:K457"/>
    <mergeCell ref="H19:I19"/>
    <mergeCell ref="J19:K19"/>
    <mergeCell ref="A456:K456"/>
    <mergeCell ref="A374:B374"/>
    <mergeCell ref="E19:E20"/>
    <mergeCell ref="E371:E372"/>
    <mergeCell ref="A6:K7"/>
    <mergeCell ref="A371:A372"/>
    <mergeCell ref="B371:B372"/>
    <mergeCell ref="A369:K370"/>
    <mergeCell ref="C19:C20"/>
    <mergeCell ref="A12:B12"/>
    <mergeCell ref="C371:C372"/>
    <mergeCell ref="A166:K166"/>
    <mergeCell ref="H371:I371"/>
    <mergeCell ref="A19:A20"/>
    <mergeCell ref="A18:K18"/>
    <mergeCell ref="A15:B15"/>
    <mergeCell ref="A9:C9"/>
    <mergeCell ref="A14:K14"/>
  </mergeCells>
  <pageMargins left="0.31496062992125984" right="0.31496062992125984" top="0.35433070866141736" bottom="0.35433070866141736" header="0.31496062992125984" footer="0.31496062992125984"/>
  <pageSetup paperSize="8" scale="52" fitToHeight="0" orientation="portrait" copies="2" r:id="rId1"/>
  <rowBreaks count="3" manualBreakCount="3">
    <brk id="120" max="12" man="1"/>
    <brk id="242" max="12" man="1"/>
    <brk id="361" max="1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184</v>
      </c>
      <c r="E1" s="64" t="s">
        <v>195</v>
      </c>
      <c r="F1" s="64" t="s">
        <v>196</v>
      </c>
      <c r="G1" s="64" t="s">
        <v>189</v>
      </c>
      <c r="H1" s="64" t="s">
        <v>190</v>
      </c>
      <c r="I1" s="64" t="s">
        <v>191</v>
      </c>
      <c r="J1" s="64" t="s">
        <v>192</v>
      </c>
      <c r="K1" s="64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81</v>
      </c>
      <c r="C5" s="8" t="s">
        <v>78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39</v>
      </c>
      <c r="B6" s="7" t="s">
        <v>82</v>
      </c>
      <c r="C6" s="8" t="s">
        <v>78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74</v>
      </c>
      <c r="B7" s="7" t="s">
        <v>83</v>
      </c>
      <c r="C7" s="8" t="s">
        <v>78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75</v>
      </c>
      <c r="B8" s="7" t="s">
        <v>84</v>
      </c>
      <c r="C8" s="8" t="s">
        <v>78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85</v>
      </c>
      <c r="B9" s="7" t="s">
        <v>86</v>
      </c>
      <c r="C9" s="8" t="s">
        <v>78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87</v>
      </c>
      <c r="B10" s="7" t="s">
        <v>88</v>
      </c>
      <c r="C10" s="8" t="s">
        <v>78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89</v>
      </c>
      <c r="B11" s="7" t="s">
        <v>90</v>
      </c>
      <c r="C11" s="8" t="s">
        <v>78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91</v>
      </c>
      <c r="B12" s="7" t="s">
        <v>92</v>
      </c>
      <c r="C12" s="8" t="s">
        <v>78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93</v>
      </c>
      <c r="B13" s="37" t="s">
        <v>94</v>
      </c>
      <c r="C13" s="38" t="s">
        <v>78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95</v>
      </c>
      <c r="B14" s="7" t="s">
        <v>96</v>
      </c>
      <c r="C14" s="8" t="s">
        <v>78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97</v>
      </c>
      <c r="B15" s="7" t="s">
        <v>98</v>
      </c>
      <c r="C15" s="8" t="s">
        <v>78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101</v>
      </c>
      <c r="B17" s="5" t="s">
        <v>102</v>
      </c>
      <c r="C17" s="6" t="s">
        <v>78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103</v>
      </c>
      <c r="B18" s="33" t="s">
        <v>104</v>
      </c>
      <c r="C18" s="34" t="s">
        <v>78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105</v>
      </c>
      <c r="B19" s="33" t="s">
        <v>106</v>
      </c>
      <c r="C19" s="34" t="s">
        <v>78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111</v>
      </c>
      <c r="B22" s="2" t="s">
        <v>112</v>
      </c>
      <c r="C22" s="11" t="s">
        <v>78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78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80</v>
      </c>
      <c r="C24" s="6" t="s">
        <v>78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113</v>
      </c>
      <c r="C25" s="8" t="s">
        <v>78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40</v>
      </c>
      <c r="B26" s="7" t="s">
        <v>82</v>
      </c>
      <c r="C26" s="8" t="s">
        <v>78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114</v>
      </c>
      <c r="B27" s="7" t="s">
        <v>83</v>
      </c>
      <c r="C27" s="8" t="s">
        <v>78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41</v>
      </c>
      <c r="B28" s="7" t="s">
        <v>115</v>
      </c>
      <c r="C28" s="8" t="s">
        <v>78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116</v>
      </c>
      <c r="B29" s="7" t="s">
        <v>96</v>
      </c>
      <c r="C29" s="8" t="s">
        <v>78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42</v>
      </c>
      <c r="B30" s="7" t="s">
        <v>84</v>
      </c>
      <c r="C30" s="8" t="s">
        <v>78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43</v>
      </c>
      <c r="B31" s="7" t="s">
        <v>117</v>
      </c>
      <c r="C31" s="8" t="s">
        <v>78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44</v>
      </c>
      <c r="B32" s="7" t="s">
        <v>118</v>
      </c>
      <c r="C32" s="8" t="s">
        <v>78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45</v>
      </c>
      <c r="B33" s="41" t="s">
        <v>119</v>
      </c>
      <c r="C33" s="42" t="s">
        <v>78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120</v>
      </c>
      <c r="B34" s="7" t="s">
        <v>121</v>
      </c>
      <c r="C34" s="8" t="s">
        <v>78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122</v>
      </c>
      <c r="B35" s="7" t="s">
        <v>123</v>
      </c>
      <c r="C35" s="8" t="s">
        <v>78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124</v>
      </c>
      <c r="B36" s="13" t="s">
        <v>90</v>
      </c>
      <c r="C36" s="8" t="s">
        <v>78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125</v>
      </c>
      <c r="B37" s="7" t="s">
        <v>126</v>
      </c>
      <c r="C37" s="8" t="s">
        <v>78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127</v>
      </c>
      <c r="B38" s="14" t="s">
        <v>102</v>
      </c>
      <c r="C38" s="8" t="s">
        <v>78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128</v>
      </c>
      <c r="B39" s="44" t="s">
        <v>129</v>
      </c>
      <c r="C39" s="45" t="s">
        <v>78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130</v>
      </c>
      <c r="B40" s="15" t="s">
        <v>131</v>
      </c>
      <c r="C40" s="16" t="s">
        <v>78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132</v>
      </c>
      <c r="B41" s="15" t="s">
        <v>133</v>
      </c>
      <c r="C41" s="16" t="s">
        <v>78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134</v>
      </c>
      <c r="B42" s="48" t="s">
        <v>135</v>
      </c>
      <c r="C42" s="49" t="s">
        <v>78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136</v>
      </c>
      <c r="B43" s="15" t="s">
        <v>137</v>
      </c>
      <c r="C43" s="16" t="s">
        <v>78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138</v>
      </c>
      <c r="B44" s="15" t="s">
        <v>139</v>
      </c>
      <c r="C44" s="8" t="s">
        <v>78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140</v>
      </c>
      <c r="B45" s="15" t="s">
        <v>141</v>
      </c>
      <c r="C45" s="6" t="s">
        <v>78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142</v>
      </c>
      <c r="B46" s="15" t="s">
        <v>143</v>
      </c>
      <c r="C46" s="6" t="s">
        <v>78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144</v>
      </c>
      <c r="B47" s="15" t="s">
        <v>145</v>
      </c>
      <c r="C47" s="16" t="s">
        <v>78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146</v>
      </c>
      <c r="B48" s="18" t="s">
        <v>147</v>
      </c>
      <c r="C48" s="6" t="s">
        <v>78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148</v>
      </c>
      <c r="B49" s="18" t="s">
        <v>149</v>
      </c>
      <c r="C49" s="6" t="s">
        <v>78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150</v>
      </c>
      <c r="B50" s="18" t="s">
        <v>151</v>
      </c>
      <c r="C50" s="6" t="s">
        <v>78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152</v>
      </c>
      <c r="B51" s="18" t="s">
        <v>153</v>
      </c>
      <c r="C51" s="6" t="s">
        <v>78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154</v>
      </c>
      <c r="B52" s="18" t="s">
        <v>155</v>
      </c>
      <c r="C52" s="6" t="s">
        <v>78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156</v>
      </c>
      <c r="B53" s="18" t="s">
        <v>157</v>
      </c>
      <c r="C53" s="6" t="s">
        <v>78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158</v>
      </c>
      <c r="B54" s="18" t="s">
        <v>159</v>
      </c>
      <c r="C54" s="6" t="s">
        <v>78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160</v>
      </c>
      <c r="B55" s="19" t="s">
        <v>161</v>
      </c>
      <c r="C55" s="8" t="s">
        <v>78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162</v>
      </c>
      <c r="B56" s="18" t="s">
        <v>163</v>
      </c>
      <c r="C56" s="6" t="s">
        <v>78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164</v>
      </c>
      <c r="B57" s="18" t="s">
        <v>165</v>
      </c>
      <c r="C57" s="6" t="s">
        <v>78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166</v>
      </c>
      <c r="B58" s="18" t="s">
        <v>167</v>
      </c>
      <c r="C58" s="6" t="s">
        <v>78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168</v>
      </c>
      <c r="B59" s="18" t="s">
        <v>169</v>
      </c>
      <c r="C59" s="6" t="s">
        <v>78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170</v>
      </c>
      <c r="B60" s="18" t="s">
        <v>171</v>
      </c>
      <c r="C60" s="6" t="s">
        <v>78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172</v>
      </c>
      <c r="B61" s="18" t="s">
        <v>173</v>
      </c>
      <c r="C61" s="6" t="s">
        <v>78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174</v>
      </c>
      <c r="B62" s="18" t="s">
        <v>175</v>
      </c>
      <c r="C62" s="6" t="s">
        <v>78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176</v>
      </c>
      <c r="B63" s="18" t="s">
        <v>177</v>
      </c>
      <c r="C63" s="6" t="s">
        <v>78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178</v>
      </c>
      <c r="B64" s="18" t="s">
        <v>179</v>
      </c>
      <c r="C64" s="6" t="s">
        <v>78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180</v>
      </c>
      <c r="B65" s="20" t="s">
        <v>181</v>
      </c>
      <c r="C65" s="21" t="s">
        <v>78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182</v>
      </c>
      <c r="B66" s="22" t="s">
        <v>183</v>
      </c>
      <c r="C66" s="11" t="s">
        <v>78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185</v>
      </c>
      <c r="D68" s="31" t="e">
        <f>D18+D19+(D$2-D$13-D$18-D$19)*ФЭМ!#REF!/ФЭМ!#REF!</f>
        <v>#REF!</v>
      </c>
      <c r="E68" s="31" t="e">
        <f>E18+E19+(E$2-E$13-E$18-E$19-E$4)*ФЭМ!#REF!/ФЭМ!#REF!</f>
        <v>#REF!</v>
      </c>
      <c r="F68" s="31" t="e">
        <f>F18+F19+(F$2-F$13-F$18-F$19-F$4-F5-F6)*ФЭМ!#REF!/ФЭМ!#REF!</f>
        <v>#REF!</v>
      </c>
      <c r="G68" s="31" t="e">
        <f>G18+G19+(G$2-G$13-G$18-G$19-G$4-G5-G6)*ФЭМ!#REF!/ФЭМ!#REF!</f>
        <v>#REF!</v>
      </c>
      <c r="H68" s="31" t="e">
        <f>H18+H19+(H$2-H$13-H$18-H$19-H$4-H5-H6)*ФЭМ!#REF!/ФЭМ!D$23</f>
        <v>#REF!</v>
      </c>
      <c r="I68" s="31" t="e">
        <f>I18+I19+(I$2-I$13-I$18-I$19-I$4-I5-I6)*ФЭМ!#REF!/ФЭМ!#REF!</f>
        <v>#REF!</v>
      </c>
      <c r="J68" s="31" t="e">
        <f>J18+J19+(J$2-J$13-J$18-J$19-J$4-J5-J6)*ФЭМ!#REF!/ФЭМ!G$23</f>
        <v>#REF!</v>
      </c>
      <c r="K68" s="31" t="e">
        <f>K18+K19+(K$2-K$13-K$18-K$19-K$4-K5-K6)*ФЭМ!#REF!/ФЭМ!#REF!</f>
        <v>#REF!</v>
      </c>
    </row>
    <row r="69" spans="1:11" x14ac:dyDescent="0.25">
      <c r="B69" s="30" t="s">
        <v>186</v>
      </c>
      <c r="D69" s="31" t="e">
        <f>D13+(D$2-D$13-D$18-D$19)*ФЭМ!#REF!/ФЭМ!#REF!</f>
        <v>#REF!</v>
      </c>
      <c r="E69" s="31" t="e">
        <f>E13+E4+(E$2-E$13-E$18-E$19-E$4)*ФЭМ!#REF!/ФЭМ!#REF!</f>
        <v>#REF!</v>
      </c>
      <c r="F69" s="31" t="e">
        <f>F13+F4+F5+F6+(F$2-F$13-F$18-F$19-F$4-F5-F6)*ФЭМ!#REF!/ФЭМ!#REF!</f>
        <v>#REF!</v>
      </c>
      <c r="G69" s="31" t="e">
        <f>G13+G4+G5+G6+(G$2-G$13-G$18-G$19-G$4-G5-G6)*ФЭМ!#REF!/ФЭМ!#REF!</f>
        <v>#REF!</v>
      </c>
      <c r="H69" s="31" t="e">
        <f>H13+H4+H5+H6+(H$2-H$13-H$18-H$19-H$4-H5-H6)*ФЭМ!#REF!/ФЭМ!D$23</f>
        <v>#REF!</v>
      </c>
      <c r="I69" s="31" t="e">
        <f>I13+I4+I5+I6+(I$2-I$13-I$18-I$19-I$4-I5-I6)*ФЭМ!#REF!/ФЭМ!#REF!</f>
        <v>#REF!</v>
      </c>
      <c r="J69" s="31" t="e">
        <f>J13+J4+J5+J6+(J$2-J$13-J$18-J$19-J$4-J5-J6)*ФЭМ!#REF!/ФЭМ!G$23</f>
        <v>#REF!</v>
      </c>
      <c r="K69" s="31" t="e">
        <f>K13+K4+K5+K6+(K$2-K$13-K$18-K$19-K$4-K5-K6)*ФЭМ!#REF!/ФЭМ!#REF!</f>
        <v>#REF!</v>
      </c>
    </row>
    <row r="70" spans="1:11" x14ac:dyDescent="0.25">
      <c r="B70" s="30" t="s">
        <v>187</v>
      </c>
      <c r="D70" s="31" t="e">
        <f>D33+D39+(D$22-D$33-D$39-D$42)*ФЭМ!#REF!/ФЭМ!#REF!</f>
        <v>#REF!</v>
      </c>
      <c r="E70" s="31" t="e">
        <f>E33+E39+(E$22-E$33-E$39-E$42)*ФЭМ!#REF!/ФЭМ!#REF!</f>
        <v>#REF!</v>
      </c>
      <c r="F70" s="31" t="e">
        <f>F33+F39+(F$22-F$33-F$39-F$42)*ФЭМ!#REF!/ФЭМ!#REF!</f>
        <v>#REF!</v>
      </c>
      <c r="G70" s="31" t="e">
        <f>G33+G39+(G$22-G$33-G$39-G$42)*ФЭМ!#REF!/ФЭМ!#REF!</f>
        <v>#REF!</v>
      </c>
      <c r="H70" s="31" t="e">
        <f>H33+H39+(H$22-H$33-H$39-H$42)*ФЭМ!#REF!/ФЭМ!D$23</f>
        <v>#REF!</v>
      </c>
      <c r="I70" s="31" t="e">
        <f>I33+I39+(I$22-I$33-I$39-I$42)*ФЭМ!#REF!/ФЭМ!#REF!</f>
        <v>#REF!</v>
      </c>
      <c r="J70" s="31" t="e">
        <f>J33+J39+(J$22-J$33-J$39-J$42)*ФЭМ!#REF!/ФЭМ!G$23</f>
        <v>#REF!</v>
      </c>
      <c r="K70" s="31" t="e">
        <f>K33+K39+(K$22-K$33-K$39-K$42)*ФЭМ!#REF!/ФЭМ!#REF!</f>
        <v>#REF!</v>
      </c>
    </row>
    <row r="71" spans="1:11" x14ac:dyDescent="0.25">
      <c r="B71" s="30" t="s">
        <v>188</v>
      </c>
      <c r="D71" s="31" t="e">
        <f>D42+(D$22-D$33-D$39-D$42)*ФЭМ!#REF!/ФЭМ!#REF!</f>
        <v>#REF!</v>
      </c>
      <c r="E71" s="31" t="e">
        <f>E42+(E$22-E$33-E$39-E$42)*ФЭМ!#REF!/ФЭМ!#REF!</f>
        <v>#REF!</v>
      </c>
      <c r="F71" s="31" t="e">
        <f>F42+(F$22-F$33-F$39-F$42)*ФЭМ!#REF!/ФЭМ!#REF!</f>
        <v>#REF!</v>
      </c>
      <c r="G71" s="31" t="e">
        <f>G42+(G$22-G$33-G$39-G$42)*ФЭМ!#REF!/ФЭМ!#REF!</f>
        <v>#REF!</v>
      </c>
      <c r="H71" s="31" t="e">
        <f>H42+(H$22-H$33-H$39-H$42)*ФЭМ!#REF!/ФЭМ!D$23</f>
        <v>#REF!</v>
      </c>
      <c r="I71" s="31" t="e">
        <f>I42+(I$22-I$33-I$39-I$42)*ФЭМ!#REF!/ФЭМ!#REF!</f>
        <v>#REF!</v>
      </c>
      <c r="J71" s="31" t="e">
        <f>J42+(J$22-J$33-J$39-J$42)*ФЭМ!#REF!/ФЭМ!G$23</f>
        <v>#REF!</v>
      </c>
      <c r="K71" s="31" t="e">
        <f>K42+(K$22-K$33-K$39-K$42)*ФЭМ!#REF!/ФЭМ!#REF!</f>
        <v>#REF!</v>
      </c>
    </row>
    <row r="73" spans="1:11" x14ac:dyDescent="0.25">
      <c r="B73" s="30" t="s">
        <v>185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186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187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188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489</v>
      </c>
      <c r="B6" s="251" t="s">
        <v>490</v>
      </c>
      <c r="C6" s="251" t="s">
        <v>491</v>
      </c>
      <c r="D6" s="251" t="s">
        <v>492</v>
      </c>
      <c r="E6" s="251" t="s">
        <v>493</v>
      </c>
      <c r="F6" s="251" t="s">
        <v>494</v>
      </c>
      <c r="G6" s="252" t="s">
        <v>495</v>
      </c>
    </row>
    <row r="7" spans="1:7" ht="16.5" thickBot="1" x14ac:dyDescent="0.3">
      <c r="A7" s="253" t="s">
        <v>496</v>
      </c>
      <c r="B7" s="253" t="s">
        <v>497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498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245</v>
      </c>
      <c r="B9" s="256" t="s">
        <v>499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474</v>
      </c>
      <c r="B10" s="256" t="s">
        <v>203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475</v>
      </c>
      <c r="B11" s="256" t="s">
        <v>205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476</v>
      </c>
      <c r="B12" s="256" t="s">
        <v>500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477</v>
      </c>
      <c r="B13" s="256" t="s">
        <v>501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502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503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247</v>
      </c>
      <c r="B16" s="256" t="s">
        <v>504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478</v>
      </c>
      <c r="B17" s="256" t="s">
        <v>327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479</v>
      </c>
      <c r="B18" s="260" t="s">
        <v>505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506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507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480</v>
      </c>
      <c r="B21" s="256" t="s">
        <v>508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509</v>
      </c>
      <c r="B22" s="256" t="s">
        <v>220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253</v>
      </c>
      <c r="B23" s="256" t="s">
        <v>221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481</v>
      </c>
      <c r="B24" s="256" t="s">
        <v>510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74</v>
      </c>
      <c r="B25" s="256" t="s">
        <v>222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345</v>
      </c>
      <c r="B26" s="256" t="s">
        <v>511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512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513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514</v>
      </c>
      <c r="B29" s="256" t="s">
        <v>515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482</v>
      </c>
      <c r="B30" s="256" t="s">
        <v>223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516</v>
      </c>
      <c r="B31" s="256" t="s">
        <v>517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274</v>
      </c>
      <c r="B32" s="256" t="s">
        <v>225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483</v>
      </c>
      <c r="B33" s="256" t="s">
        <v>226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484</v>
      </c>
      <c r="B34" s="256" t="s">
        <v>227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485</v>
      </c>
      <c r="B35" s="256" t="s">
        <v>228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229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230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231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232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486</v>
      </c>
      <c r="B40" s="256" t="s">
        <v>233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487</v>
      </c>
      <c r="B41" s="256" t="s">
        <v>234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488</v>
      </c>
      <c r="B42" s="256" t="s">
        <v>235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518</v>
      </c>
      <c r="B43" s="256" t="s">
        <v>519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520</v>
      </c>
      <c r="B44" s="256" t="s">
        <v>521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Орехова Ирина Васильевна</cp:lastModifiedBy>
  <cp:lastPrinted>2023-04-03T07:08:42Z</cp:lastPrinted>
  <dcterms:created xsi:type="dcterms:W3CDTF">2015-09-16T07:43:55Z</dcterms:created>
  <dcterms:modified xsi:type="dcterms:W3CDTF">2023-06-19T14:08:37Z</dcterms:modified>
</cp:coreProperties>
</file>